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0305" yWindow="-15" windowWidth="10200" windowHeight="6735" tabRatio="500"/>
  </bookViews>
  <sheets>
    <sheet name="Neraca" sheetId="2" r:id="rId1"/>
    <sheet name="Sheet1" sheetId="4" r:id="rId2"/>
    <sheet name="Sheet2" sheetId="5" r:id="rId3"/>
    <sheet name="Sheet3" sheetId="6" r:id="rId4"/>
  </sheets>
  <externalReferences>
    <externalReference r:id="rId5"/>
  </externalReferences>
  <definedNames>
    <definedName name="ACCREF">#REF!</definedName>
    <definedName name="_xlnm.Print_Area" localSheetId="0">Neraca!$A$1:$S$113</definedName>
    <definedName name="_xlnm.Print_Titles" localSheetId="0">Neraca!$7:$8</definedName>
    <definedName name="REF">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93" i="2" l="1"/>
  <c r="R15" i="2"/>
  <c r="S15" i="2"/>
  <c r="H16" i="2"/>
  <c r="I16" i="2"/>
  <c r="R16" i="2"/>
  <c r="S16" i="2"/>
  <c r="H76" i="2"/>
  <c r="I76" i="2"/>
  <c r="R76" i="2"/>
  <c r="S76" i="2"/>
  <c r="H11" i="2"/>
  <c r="H27" i="2"/>
  <c r="H64" i="2"/>
  <c r="H32" i="2"/>
  <c r="H41" i="2"/>
  <c r="H39" i="2"/>
  <c r="H50" i="2"/>
  <c r="H62" i="2"/>
  <c r="I11" i="2"/>
  <c r="I27" i="2"/>
  <c r="I64" i="2"/>
  <c r="I32" i="2"/>
  <c r="I41" i="2"/>
  <c r="I39" i="2"/>
  <c r="I50" i="2"/>
  <c r="I62" i="2"/>
  <c r="R62" i="2"/>
  <c r="S62" i="2"/>
  <c r="H86" i="2"/>
  <c r="H87" i="2"/>
  <c r="H97" i="2"/>
  <c r="H104" i="2"/>
  <c r="H110" i="2"/>
  <c r="H108" i="2"/>
  <c r="I86" i="2"/>
  <c r="I87" i="2"/>
  <c r="I112" i="2"/>
  <c r="I97" i="2"/>
  <c r="I104" i="2"/>
  <c r="I108" i="2"/>
  <c r="I110" i="2"/>
  <c r="R97" i="2"/>
  <c r="S97" i="2"/>
  <c r="R103" i="2"/>
  <c r="S103" i="2"/>
  <c r="R102" i="2"/>
  <c r="S102" i="2"/>
  <c r="R101" i="2"/>
  <c r="S101" i="2"/>
  <c r="R100" i="2"/>
  <c r="S100" i="2"/>
  <c r="R96" i="2"/>
  <c r="S96" i="2"/>
  <c r="R95" i="2"/>
  <c r="S95" i="2"/>
  <c r="R94" i="2"/>
  <c r="S94" i="2"/>
  <c r="R93" i="2"/>
  <c r="S93" i="2"/>
  <c r="R92" i="2"/>
  <c r="S92" i="2"/>
  <c r="R85" i="2"/>
  <c r="S85" i="2"/>
  <c r="R84" i="2"/>
  <c r="S84" i="2"/>
  <c r="R83" i="2"/>
  <c r="S83" i="2"/>
  <c r="R82" i="2"/>
  <c r="S82" i="2"/>
  <c r="R81" i="2"/>
  <c r="S81" i="2"/>
  <c r="R80" i="2"/>
  <c r="S80" i="2"/>
  <c r="R79" i="2"/>
  <c r="S79" i="2"/>
  <c r="R75" i="2"/>
  <c r="S75" i="2"/>
  <c r="R74" i="2"/>
  <c r="S74" i="2"/>
  <c r="R73" i="2"/>
  <c r="S73" i="2"/>
  <c r="R72" i="2"/>
  <c r="S72" i="2"/>
  <c r="R71" i="2"/>
  <c r="S71" i="2"/>
  <c r="R70" i="2"/>
  <c r="S70" i="2"/>
  <c r="R69" i="2"/>
  <c r="S69" i="2"/>
  <c r="R61" i="2"/>
  <c r="S61" i="2"/>
  <c r="R60" i="2"/>
  <c r="S60" i="2"/>
  <c r="R58" i="2"/>
  <c r="S58" i="2"/>
  <c r="R57" i="2"/>
  <c r="S57" i="2"/>
  <c r="R50" i="2"/>
  <c r="S50" i="2"/>
  <c r="R49" i="2"/>
  <c r="S49" i="2"/>
  <c r="R48" i="2"/>
  <c r="S48" i="2"/>
  <c r="R47" i="2"/>
  <c r="S47" i="2"/>
  <c r="R46" i="2"/>
  <c r="S46" i="2"/>
  <c r="R45" i="2"/>
  <c r="S45" i="2"/>
  <c r="R44" i="2"/>
  <c r="S44" i="2"/>
  <c r="R39" i="2"/>
  <c r="S39" i="2"/>
  <c r="R35" i="2"/>
  <c r="S35" i="2"/>
  <c r="R31" i="2"/>
  <c r="S31" i="2"/>
  <c r="R12" i="2"/>
  <c r="S12" i="2"/>
  <c r="R25" i="2"/>
  <c r="S25" i="2"/>
  <c r="R24" i="2"/>
  <c r="S24" i="2"/>
  <c r="R20" i="2"/>
  <c r="S20" i="2"/>
  <c r="R19" i="2"/>
  <c r="S19" i="2"/>
  <c r="R18" i="2"/>
  <c r="S18" i="2"/>
  <c r="R17" i="2"/>
  <c r="S17" i="2"/>
  <c r="R14" i="2"/>
  <c r="S14" i="2"/>
  <c r="R13" i="2"/>
  <c r="S13" i="2"/>
  <c r="R11" i="2"/>
  <c r="R59" i="2"/>
  <c r="R38" i="2"/>
  <c r="R37" i="2"/>
  <c r="R36" i="2"/>
  <c r="R23" i="2"/>
  <c r="R22" i="2"/>
  <c r="R21" i="2"/>
  <c r="F2" i="6"/>
  <c r="G2" i="6"/>
  <c r="F3" i="6"/>
  <c r="F8" i="6"/>
  <c r="F4" i="6"/>
  <c r="F5" i="6"/>
  <c r="F6" i="6"/>
  <c r="G6" i="6"/>
  <c r="F7" i="6"/>
  <c r="G7" i="6"/>
  <c r="E8" i="6"/>
  <c r="D8" i="6"/>
  <c r="G3" i="6"/>
  <c r="G5" i="6"/>
  <c r="G4" i="6"/>
  <c r="C8" i="6"/>
  <c r="B8" i="6"/>
  <c r="I54" i="2"/>
  <c r="H54" i="2"/>
  <c r="L108" i="2"/>
  <c r="L107" i="2"/>
  <c r="L104" i="2"/>
  <c r="L103" i="2"/>
  <c r="L102" i="2"/>
  <c r="L101" i="2"/>
  <c r="L100" i="2"/>
  <c r="L97" i="2"/>
  <c r="L96" i="2"/>
  <c r="L95" i="2"/>
  <c r="L94" i="2"/>
  <c r="L93" i="2"/>
  <c r="L92" i="2"/>
  <c r="L86" i="2"/>
  <c r="L85" i="2"/>
  <c r="L84" i="2"/>
  <c r="L83" i="2"/>
  <c r="L82" i="2"/>
  <c r="L81" i="2"/>
  <c r="L80" i="2"/>
  <c r="L79" i="2"/>
  <c r="L76" i="2"/>
  <c r="L75" i="2"/>
  <c r="L74" i="2"/>
  <c r="L73" i="2"/>
  <c r="L72" i="2"/>
  <c r="L71" i="2"/>
  <c r="L70" i="2"/>
  <c r="L69" i="2"/>
  <c r="L62" i="2"/>
  <c r="L61" i="2"/>
  <c r="L60" i="2"/>
  <c r="L59" i="2"/>
  <c r="L58" i="2"/>
  <c r="L57" i="2"/>
  <c r="L54" i="2"/>
  <c r="L53" i="2"/>
  <c r="L50" i="2"/>
  <c r="L49" i="2"/>
  <c r="L48" i="2"/>
  <c r="L47" i="2"/>
  <c r="L46" i="2"/>
  <c r="L45" i="2"/>
  <c r="L44" i="2"/>
  <c r="L39" i="2"/>
  <c r="L38" i="2"/>
  <c r="L37" i="2"/>
  <c r="L36" i="2"/>
  <c r="L35" i="2"/>
  <c r="L32" i="2"/>
  <c r="L31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K103" i="2"/>
  <c r="K102" i="2"/>
  <c r="K101" i="2"/>
  <c r="K96" i="2"/>
  <c r="K95" i="2"/>
  <c r="K94" i="2"/>
  <c r="K93" i="2"/>
  <c r="K92" i="2"/>
  <c r="R110" i="2"/>
  <c r="S110" i="2"/>
  <c r="L110" i="2"/>
  <c r="R41" i="2"/>
  <c r="S41" i="2"/>
  <c r="L41" i="2"/>
  <c r="K100" i="2"/>
  <c r="R87" i="2"/>
  <c r="S87" i="2"/>
  <c r="L87" i="2"/>
  <c r="H112" i="2"/>
  <c r="R64" i="2"/>
  <c r="S64" i="2"/>
  <c r="L64" i="2"/>
  <c r="R27" i="2"/>
  <c r="S27" i="2"/>
  <c r="R86" i="2"/>
  <c r="S86" i="2"/>
  <c r="R104" i="2"/>
  <c r="S104" i="2"/>
  <c r="R32" i="2"/>
  <c r="S32" i="2"/>
  <c r="K112" i="2"/>
  <c r="R112" i="2"/>
  <c r="S112" i="2"/>
  <c r="L112" i="2"/>
</calcChain>
</file>

<file path=xl/sharedStrings.xml><?xml version="1.0" encoding="utf-8"?>
<sst xmlns="http://schemas.openxmlformats.org/spreadsheetml/2006/main" count="158" uniqueCount="147">
  <si>
    <t>Lihat Catatan atas Laporan Keuangan yang merupakan bagian yang tidak dipisahkan dari Laporan Keuangan secara keseluruhan</t>
  </si>
  <si>
    <t>-</t>
  </si>
  <si>
    <t>Reff</t>
  </si>
  <si>
    <t>PEMERINTAH KABUPATEN LOMBOK TENGAH</t>
  </si>
  <si>
    <t>BUPATI LOMBOK TENGAH</t>
  </si>
  <si>
    <t>H. MOH. SUHAILI FT</t>
  </si>
  <si>
    <t>Praya,     Mei 2015</t>
  </si>
  <si>
    <t>URAIAN</t>
  </si>
  <si>
    <t xml:space="preserve">ASET </t>
  </si>
  <si>
    <t>ASET LANCAR</t>
  </si>
  <si>
    <t>Kas</t>
  </si>
  <si>
    <t>Kas di Kas Daerah</t>
  </si>
  <si>
    <t>Kas di Bendahara Pengeluaran</t>
  </si>
  <si>
    <t>Kas di  BLUD</t>
  </si>
  <si>
    <t>Kas di Bendahara Penerima</t>
  </si>
  <si>
    <t xml:space="preserve">Piutang </t>
  </si>
  <si>
    <t>Piutang Pajak</t>
  </si>
  <si>
    <t>Piutang Retribusi</t>
  </si>
  <si>
    <t>Piutang Dana Perimbangan/Bagi Hasil Provinsi</t>
  </si>
  <si>
    <t>Bagian Lancar Tagihan Penjualan Angsuran</t>
  </si>
  <si>
    <t>Bagian Lancar Pinjaman kepada BUMD / Pem.Pusat</t>
  </si>
  <si>
    <t>Bagian Lancar Tuntutan Ganti Rugi (TGR)</t>
  </si>
  <si>
    <t>Bagian Lancar Piutang Pegawai</t>
  </si>
  <si>
    <t>Piutang Lain-lain</t>
  </si>
  <si>
    <t>Persediaan</t>
  </si>
  <si>
    <t>JUMLAH ASET LANCAR</t>
  </si>
  <si>
    <t>INVESTASI JANGKA PANJANG</t>
  </si>
  <si>
    <t>Investasi Non Permanen</t>
  </si>
  <si>
    <t>Dana Bergulir</t>
  </si>
  <si>
    <t>Jumlah Investasi Non Permanen</t>
  </si>
  <si>
    <t>Investasi Permanen</t>
  </si>
  <si>
    <t>Penyertaan Modal Pemerintah Kabupaten</t>
  </si>
  <si>
    <t>Pinjaman kepada BUMD / Pemerintah Pusat</t>
  </si>
  <si>
    <t>Penanaman Modal dalam Proyek Pembangunan</t>
  </si>
  <si>
    <t>Investasi Permanen Lainnya</t>
  </si>
  <si>
    <t>Jumlah Investasi Permanen</t>
  </si>
  <si>
    <t xml:space="preserve"> </t>
  </si>
  <si>
    <t>JUMLAH INVESTASI JANGKA PANJANG</t>
  </si>
  <si>
    <t>ASET TETAP</t>
  </si>
  <si>
    <t>Tanah</t>
  </si>
  <si>
    <t>Peralatan dan Mesin</t>
  </si>
  <si>
    <t>Gedung dan Bangunan</t>
  </si>
  <si>
    <t>Jalan, Irigasi, dan Jembatan</t>
  </si>
  <si>
    <t>Aset Tetap Lainnya</t>
  </si>
  <si>
    <t>Konstruksi dalam Pengerjaan</t>
  </si>
  <si>
    <t>JUMLAH ASET TETAP</t>
  </si>
  <si>
    <t>DANA CADANGAN</t>
  </si>
  <si>
    <t>Dana Cadangan</t>
  </si>
  <si>
    <t>JUMLAH DANA CADANGAN</t>
  </si>
  <si>
    <t>ASET LAINNYA</t>
  </si>
  <si>
    <t>Tagihan Penjualan Angsuran</t>
  </si>
  <si>
    <t>Tuntutan Ganti Rugi</t>
  </si>
  <si>
    <t>Build, Operating and Transfer (BOT)</t>
  </si>
  <si>
    <t>Aset Tak Berwujud</t>
  </si>
  <si>
    <t>Aset Lain-lain</t>
  </si>
  <si>
    <t>JUMLAH ASET LAINNYA</t>
  </si>
  <si>
    <t>TOTAL ASET</t>
  </si>
  <si>
    <t>KEWAJIBAN</t>
  </si>
  <si>
    <t>KEWAJIBAN JANGKA PENDEK</t>
  </si>
  <si>
    <t>Utang Perhitungan Pihak Ketiga (PFK)</t>
  </si>
  <si>
    <t>Utang Pemotongan Pajak Pusat (PPN/PPh)</t>
  </si>
  <si>
    <t>Utang Bunga</t>
  </si>
  <si>
    <t>Utang Lainnya</t>
  </si>
  <si>
    <t>Bagian Lancar Utang Jangka Panjang</t>
  </si>
  <si>
    <t>Kewajiban pada Pihak Lain</t>
  </si>
  <si>
    <t>Pendapatan Diterima Dimuka</t>
  </si>
  <si>
    <t>JUMLAH KEWAJIBAN JANGKA PENDEK</t>
  </si>
  <si>
    <t>KEWAJIBAN JANGKA PANJANG</t>
  </si>
  <si>
    <t>Utang Luar Negeri</t>
  </si>
  <si>
    <t>Utang kepada Pemerintah Pusat</t>
  </si>
  <si>
    <t>Utang kpd Pem. Kabupaten/Kota Lain</t>
  </si>
  <si>
    <t>Utang kepada BUMD</t>
  </si>
  <si>
    <t>Utang kepada Bank / Lembaga Keuangan</t>
  </si>
  <si>
    <t>Utang Dalam Negeri Lainnya</t>
  </si>
  <si>
    <t>JUMLAH KEWAJIBAN JANGKA PANJANG</t>
  </si>
  <si>
    <t>TOTAL KEWAJIBAN</t>
  </si>
  <si>
    <t>EKUITAS DANA</t>
  </si>
  <si>
    <t>EKUITAS DANA LANCAR</t>
  </si>
  <si>
    <t>Sisa Lebih Perhitungan Anggaran (SiLPA)</t>
  </si>
  <si>
    <t xml:space="preserve">Pendapatan Ditangguhkan </t>
  </si>
  <si>
    <t>Cadangan Piutang</t>
  </si>
  <si>
    <t>Cadangan Persediaan</t>
  </si>
  <si>
    <t>Dana yang Harus Disediakan untuk Pembayaran Utang Jangka Pendek</t>
  </si>
  <si>
    <t>JUMLAH EKUITAS DANA LANCAR</t>
  </si>
  <si>
    <t>EKUITAS DANA INVESTASI</t>
  </si>
  <si>
    <t>Diinvestasikan dalam Investasi Jangka Panjang</t>
  </si>
  <si>
    <t>Diinvestasikan dalam Aset Tetap</t>
  </si>
  <si>
    <t>Diinvestasikan dalam Aset Lainnya</t>
  </si>
  <si>
    <t>Dana yang Harus Disediakan untuk Pembayaran Utang Jangka Panjang</t>
  </si>
  <si>
    <t>JUMLAH EKUITAS DANA INVESTASI</t>
  </si>
  <si>
    <t>EKUITAS DANA CADANGAN</t>
  </si>
  <si>
    <t>Diinvestasikan dalam Dana Cadangan</t>
  </si>
  <si>
    <t>JUMLAH EKUITAS DANA CADANGAN</t>
  </si>
  <si>
    <t>TOTAL EKUITAS DANA</t>
  </si>
  <si>
    <t>TOTAL KEWAJIBAN &amp; EKUITAS DANA</t>
  </si>
  <si>
    <t>31 Desember 2014</t>
  </si>
  <si>
    <t>31 Desember 2013</t>
  </si>
  <si>
    <t>N E R A C A</t>
  </si>
  <si>
    <t>Per 31 Desember 2014 dan 2013</t>
  </si>
  <si>
    <t>No.</t>
  </si>
  <si>
    <t>uji worksheet</t>
  </si>
  <si>
    <t>uji vertikal</t>
  </si>
  <si>
    <t>IV.A.1.a.1)</t>
  </si>
  <si>
    <t>IV.A.1.a.2)</t>
  </si>
  <si>
    <t>IV.A.1.a.3)</t>
  </si>
  <si>
    <t>IV.A.1.a.4)</t>
  </si>
  <si>
    <t>IV.A.1.a.5)</t>
  </si>
  <si>
    <t>IV.A.1.a.6)</t>
  </si>
  <si>
    <t>IV.A.1.a.7)</t>
  </si>
  <si>
    <t>IV.A.1.a.8)</t>
  </si>
  <si>
    <t>IV.A.1.a.9)</t>
  </si>
  <si>
    <t>IV.A.1.a.10)</t>
  </si>
  <si>
    <t>IV.A.1.b.1)</t>
  </si>
  <si>
    <t>IV.A.1.b.2)</t>
  </si>
  <si>
    <t>IV.A.1.c.1)</t>
  </si>
  <si>
    <t>IV.A.1.c.2)</t>
  </si>
  <si>
    <t>IV.A.1.c.3)</t>
  </si>
  <si>
    <t>IV.A.1.c.4)</t>
  </si>
  <si>
    <t>IV.A.1.c.5)</t>
  </si>
  <si>
    <t>IV.A.1.c.6)</t>
  </si>
  <si>
    <t>IV.A.1.d.1)</t>
  </si>
  <si>
    <t>IV.A.1.d.2)</t>
  </si>
  <si>
    <t>IV.A.1.d.3)</t>
  </si>
  <si>
    <t>IV.A.1.d.4)</t>
  </si>
  <si>
    <t>IV.A.2.a.2)</t>
  </si>
  <si>
    <t>IV.A.2.a.3)</t>
  </si>
  <si>
    <t>IV.A.2.a.4)</t>
  </si>
  <si>
    <t>IV.A.2.a.5)</t>
  </si>
  <si>
    <t>IV.A.2.a.6)</t>
  </si>
  <si>
    <t>IV.A.2.a.7)</t>
  </si>
  <si>
    <t>IV.A.2.a.1)</t>
  </si>
  <si>
    <t>IV.A.2.b.1)</t>
  </si>
  <si>
    <t>IV.A.3.a.1)</t>
  </si>
  <si>
    <t>IV.A.3.a.3)</t>
  </si>
  <si>
    <t>IV.A.3.a.4)</t>
  </si>
  <si>
    <t>IV.A.3.a.5)</t>
  </si>
  <si>
    <t>IV.A.3.a.2)</t>
  </si>
  <si>
    <t>IV.A.3.b.1)</t>
  </si>
  <si>
    <t>IV.A.3.b.2)</t>
  </si>
  <si>
    <t>IV.A.3.b.3)</t>
  </si>
  <si>
    <t>IV.A.3.b.4)</t>
  </si>
  <si>
    <t>(dalam Rupiah)</t>
  </si>
  <si>
    <t>Penambahan</t>
  </si>
  <si>
    <t>Pengurangan</t>
  </si>
  <si>
    <t>Saldo 2014</t>
  </si>
  <si>
    <t>Lebih /(kurang)</t>
  </si>
  <si>
    <t>% Naik/ (Turun)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</si>
</sst>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_);_(@_)"/>
    <numFmt numFmtId="167" formatCode="#,##0.00_ ;\-#,##0.00\ "/>
    <numFmt numFmtId="168" formatCode="0_);\(0\)"/>
    <numFmt numFmtId="169" formatCode="_([$€-2]* #,##0.00_);_([$€-2]* \(#,##0.00\);_([$€-2]* &quot;-&quot;??_)"/>
    <numFmt numFmtId="170" formatCode="_-* #,##0.00_-;\-* #,##0.00_-;_-* &quot;-&quot;_-;_-@_-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0"/>
      <color rgb="FF00000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b/>
      <sz val="18"/>
      <name val="Arial Narrow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3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6" fillId="0" borderId="0">
      <alignment vertical="top"/>
    </xf>
    <xf numFmtId="0" fontId="2" fillId="0" borderId="0"/>
    <xf numFmtId="0" fontId="2" fillId="0" borderId="0"/>
    <xf numFmtId="0" fontId="4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26">
    <xf numFmtId="0" fontId="0" fillId="0" borderId="0" xfId="0"/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left" vertical="center"/>
    </xf>
    <xf numFmtId="0" fontId="5" fillId="0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center" vertical="center" wrapText="1"/>
    </xf>
    <xf numFmtId="43" fontId="2" fillId="0" borderId="0" xfId="4" applyFont="1" applyFill="1" applyBorder="1" applyAlignment="1">
      <alignment horizontal="center" vertical="center"/>
    </xf>
    <xf numFmtId="43" fontId="2" fillId="0" borderId="0" xfId="4" applyFont="1" applyFill="1" applyBorder="1" applyAlignment="1">
      <alignment vertical="center"/>
    </xf>
    <xf numFmtId="43" fontId="6" fillId="0" borderId="5" xfId="4" applyFont="1" applyFill="1" applyBorder="1" applyAlignment="1">
      <alignment vertical="center" wrapText="1"/>
    </xf>
    <xf numFmtId="43" fontId="3" fillId="0" borderId="0" xfId="4" applyFont="1" applyFill="1" applyBorder="1" applyAlignment="1">
      <alignment vertical="center"/>
    </xf>
    <xf numFmtId="43" fontId="5" fillId="0" borderId="0" xfId="2" applyNumberFormat="1" applyFont="1" applyFill="1" applyBorder="1" applyAlignment="1">
      <alignment vertical="center" wrapText="1"/>
    </xf>
    <xf numFmtId="43" fontId="3" fillId="0" borderId="0" xfId="4" applyNumberFormat="1" applyFont="1" applyFill="1" applyBorder="1" applyAlignment="1">
      <alignment horizontal="right" vertical="center"/>
    </xf>
    <xf numFmtId="165" fontId="0" fillId="0" borderId="0" xfId="0" applyNumberFormat="1"/>
    <xf numFmtId="43" fontId="3" fillId="0" borderId="0" xfId="4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readingOrder="2"/>
    </xf>
    <xf numFmtId="0" fontId="12" fillId="0" borderId="0" xfId="0" applyFont="1" applyFill="1" applyAlignment="1">
      <alignment horizontal="center" readingOrder="2"/>
    </xf>
    <xf numFmtId="39" fontId="0" fillId="0" borderId="0" xfId="0" applyNumberFormat="1"/>
    <xf numFmtId="0" fontId="13" fillId="0" borderId="0" xfId="3" applyFont="1" applyFill="1"/>
    <xf numFmtId="0" fontId="13" fillId="0" borderId="0" xfId="3" applyFont="1" applyFill="1" applyBorder="1" applyAlignment="1">
      <alignment horizontal="center" vertical="center"/>
    </xf>
    <xf numFmtId="0" fontId="13" fillId="0" borderId="0" xfId="3" applyFont="1" applyFill="1" applyAlignment="1">
      <alignment horizontal="center" vertical="center"/>
    </xf>
    <xf numFmtId="0" fontId="15" fillId="0" borderId="0" xfId="3" applyFont="1" applyFill="1" applyAlignment="1">
      <alignment horizontal="right" vertical="center"/>
    </xf>
    <xf numFmtId="0" fontId="13" fillId="0" borderId="3" xfId="3" applyFont="1" applyFill="1" applyBorder="1" applyAlignment="1">
      <alignment horizontal="left"/>
    </xf>
    <xf numFmtId="49" fontId="14" fillId="0" borderId="1" xfId="3" applyNumberFormat="1" applyFont="1" applyFill="1" applyBorder="1" applyAlignment="1">
      <alignment horizontal="center" vertical="center" wrapText="1"/>
    </xf>
    <xf numFmtId="0" fontId="13" fillId="0" borderId="2" xfId="3" applyFont="1" applyFill="1" applyBorder="1"/>
    <xf numFmtId="0" fontId="14" fillId="0" borderId="3" xfId="3" applyFont="1" applyFill="1" applyBorder="1" applyAlignment="1">
      <alignment horizontal="left" vertical="center"/>
    </xf>
    <xf numFmtId="39" fontId="13" fillId="0" borderId="1" xfId="3" applyNumberFormat="1" applyFont="1" applyFill="1" applyBorder="1" applyAlignment="1">
      <alignment horizontal="right" vertical="center"/>
    </xf>
    <xf numFmtId="0" fontId="13" fillId="0" borderId="3" xfId="3" applyFont="1" applyFill="1" applyBorder="1" applyAlignment="1">
      <alignment horizontal="left" vertical="center"/>
    </xf>
    <xf numFmtId="0" fontId="13" fillId="0" borderId="4" xfId="3" applyFont="1" applyFill="1" applyBorder="1" applyAlignment="1">
      <alignment horizontal="left" vertical="center"/>
    </xf>
    <xf numFmtId="39" fontId="14" fillId="0" borderId="1" xfId="3" applyNumberFormat="1" applyFont="1" applyFill="1" applyBorder="1" applyAlignment="1">
      <alignment horizontal="right" vertical="center"/>
    </xf>
    <xf numFmtId="0" fontId="13" fillId="0" borderId="2" xfId="3" applyFont="1" applyFill="1" applyBorder="1" applyAlignment="1">
      <alignment vertical="top"/>
    </xf>
    <xf numFmtId="0" fontId="13" fillId="0" borderId="3" xfId="3" applyFont="1" applyFill="1" applyBorder="1" applyAlignment="1">
      <alignment horizontal="left" vertical="top"/>
    </xf>
    <xf numFmtId="0" fontId="13" fillId="0" borderId="4" xfId="3" applyFont="1" applyFill="1" applyBorder="1" applyAlignment="1">
      <alignment vertical="top"/>
    </xf>
    <xf numFmtId="0" fontId="13" fillId="0" borderId="3" xfId="3" applyFont="1" applyFill="1" applyBorder="1" applyAlignment="1">
      <alignment vertical="top"/>
    </xf>
    <xf numFmtId="39" fontId="13" fillId="0" borderId="1" xfId="55" applyNumberFormat="1" applyFont="1" applyFill="1" applyBorder="1" applyAlignment="1">
      <alignment horizontal="right" vertical="top"/>
    </xf>
    <xf numFmtId="0" fontId="13" fillId="0" borderId="4" xfId="3" applyFont="1" applyFill="1" applyBorder="1" applyAlignment="1">
      <alignment vertical="center"/>
    </xf>
    <xf numFmtId="0" fontId="13" fillId="0" borderId="3" xfId="3" applyFont="1" applyFill="1" applyBorder="1" applyAlignment="1">
      <alignment vertical="center"/>
    </xf>
    <xf numFmtId="39" fontId="13" fillId="0" borderId="1" xfId="55" applyNumberFormat="1" applyFont="1" applyFill="1" applyBorder="1" applyAlignment="1">
      <alignment horizontal="right" vertical="center"/>
    </xf>
    <xf numFmtId="39" fontId="14" fillId="0" borderId="1" xfId="55" applyNumberFormat="1" applyFont="1" applyFill="1" applyBorder="1" applyAlignment="1">
      <alignment horizontal="right" vertical="center"/>
    </xf>
    <xf numFmtId="0" fontId="13" fillId="0" borderId="0" xfId="3" applyFont="1" applyFill="1" applyAlignment="1">
      <alignment vertical="center"/>
    </xf>
    <xf numFmtId="0" fontId="13" fillId="0" borderId="3" xfId="3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vertical="center"/>
    </xf>
    <xf numFmtId="0" fontId="14" fillId="0" borderId="3" xfId="3" applyFont="1" applyFill="1" applyBorder="1" applyAlignment="1">
      <alignment vertical="center"/>
    </xf>
    <xf numFmtId="0" fontId="14" fillId="0" borderId="4" xfId="3" applyFont="1" applyFill="1" applyBorder="1" applyAlignment="1">
      <alignment vertical="center"/>
    </xf>
    <xf numFmtId="43" fontId="14" fillId="0" borderId="1" xfId="3" applyNumberFormat="1" applyFont="1" applyFill="1" applyBorder="1" applyAlignment="1">
      <alignment horizontal="center" vertical="center"/>
    </xf>
    <xf numFmtId="0" fontId="14" fillId="0" borderId="2" xfId="3" applyFont="1" applyFill="1" applyBorder="1" applyAlignment="1"/>
    <xf numFmtId="0" fontId="14" fillId="0" borderId="3" xfId="3" applyFont="1" applyFill="1" applyBorder="1" applyAlignment="1"/>
    <xf numFmtId="0" fontId="14" fillId="0" borderId="4" xfId="3" applyFont="1" applyFill="1" applyBorder="1" applyAlignment="1"/>
    <xf numFmtId="0" fontId="14" fillId="0" borderId="2" xfId="3" applyFont="1" applyFill="1" applyBorder="1"/>
    <xf numFmtId="0" fontId="14" fillId="0" borderId="3" xfId="3" applyFont="1" applyFill="1" applyBorder="1"/>
    <xf numFmtId="43" fontId="14" fillId="0" borderId="4" xfId="3" applyNumberFormat="1" applyFont="1" applyFill="1" applyBorder="1" applyAlignment="1">
      <alignment horizontal="left" vertical="center"/>
    </xf>
    <xf numFmtId="43" fontId="14" fillId="0" borderId="3" xfId="3" applyNumberFormat="1" applyFont="1" applyFill="1" applyBorder="1" applyAlignment="1">
      <alignment horizontal="left" vertical="center"/>
    </xf>
    <xf numFmtId="0" fontId="14" fillId="0" borderId="4" xfId="3" applyFont="1" applyFill="1" applyBorder="1" applyAlignment="1">
      <alignment horizontal="left" vertical="center"/>
    </xf>
    <xf numFmtId="0" fontId="13" fillId="0" borderId="3" xfId="3" applyFont="1" applyFill="1" applyBorder="1"/>
    <xf numFmtId="0" fontId="13" fillId="0" borderId="4" xfId="3" applyFont="1" applyFill="1" applyBorder="1" applyAlignment="1">
      <alignment horizontal="left" vertical="top"/>
    </xf>
    <xf numFmtId="43" fontId="13" fillId="0" borderId="4" xfId="3" applyNumberFormat="1" applyFont="1" applyFill="1" applyBorder="1" applyAlignment="1">
      <alignment horizontal="left" vertical="center"/>
    </xf>
    <xf numFmtId="43" fontId="13" fillId="0" borderId="3" xfId="3" applyNumberFormat="1" applyFont="1" applyFill="1" applyBorder="1" applyAlignment="1">
      <alignment horizontal="left" vertical="center"/>
    </xf>
    <xf numFmtId="0" fontId="14" fillId="0" borderId="2" xfId="3" applyFont="1" applyFill="1" applyBorder="1" applyAlignment="1">
      <alignment vertical="center" wrapText="1"/>
    </xf>
    <xf numFmtId="0" fontId="13" fillId="0" borderId="3" xfId="3" applyFont="1" applyFill="1" applyBorder="1" applyAlignment="1">
      <alignment horizontal="justify" vertical="center"/>
    </xf>
    <xf numFmtId="0" fontId="13" fillId="0" borderId="4" xfId="3" applyFont="1" applyFill="1" applyBorder="1" applyAlignment="1">
      <alignment horizontal="justify" vertical="center"/>
    </xf>
    <xf numFmtId="0" fontId="13" fillId="0" borderId="3" xfId="3" applyFont="1" applyFill="1" applyBorder="1" applyAlignment="1">
      <alignment wrapText="1"/>
    </xf>
    <xf numFmtId="0" fontId="13" fillId="0" borderId="4" xfId="3" applyFont="1" applyFill="1" applyBorder="1" applyAlignment="1">
      <alignment wrapText="1"/>
    </xf>
    <xf numFmtId="43" fontId="13" fillId="0" borderId="4" xfId="3" applyNumberFormat="1" applyFont="1" applyFill="1" applyBorder="1"/>
    <xf numFmtId="43" fontId="13" fillId="0" borderId="3" xfId="3" applyNumberFormat="1" applyFont="1" applyFill="1" applyBorder="1"/>
    <xf numFmtId="39" fontId="13" fillId="0" borderId="1" xfId="3" applyNumberFormat="1" applyFont="1" applyFill="1" applyBorder="1" applyAlignment="1">
      <alignment horizontal="right"/>
    </xf>
    <xf numFmtId="0" fontId="13" fillId="0" borderId="4" xfId="3" applyFont="1" applyFill="1" applyBorder="1" applyAlignment="1"/>
    <xf numFmtId="0" fontId="14" fillId="0" borderId="1" xfId="3" applyFont="1" applyFill="1" applyBorder="1" applyAlignment="1">
      <alignment horizontal="left" vertical="center" wrapText="1"/>
    </xf>
    <xf numFmtId="0" fontId="13" fillId="0" borderId="1" xfId="3" applyFont="1" applyFill="1" applyBorder="1" applyAlignment="1">
      <alignment vertical="center"/>
    </xf>
    <xf numFmtId="0" fontId="13" fillId="0" borderId="1" xfId="3" applyFont="1" applyFill="1" applyBorder="1"/>
    <xf numFmtId="0" fontId="13" fillId="0" borderId="1" xfId="3" applyFont="1" applyFill="1" applyBorder="1" applyAlignment="1"/>
    <xf numFmtId="0" fontId="13" fillId="0" borderId="3" xfId="3" applyFont="1" applyFill="1" applyBorder="1" applyAlignment="1"/>
    <xf numFmtId="0" fontId="13" fillId="0" borderId="0" xfId="3" applyFont="1" applyFill="1" applyAlignment="1">
      <alignment horizontal="left" vertical="center"/>
    </xf>
    <xf numFmtId="43" fontId="13" fillId="0" borderId="0" xfId="55" applyNumberFormat="1" applyFont="1" applyFill="1" applyAlignment="1">
      <alignment horizontal="center" vertical="center"/>
    </xf>
    <xf numFmtId="43" fontId="13" fillId="0" borderId="0" xfId="55" applyFont="1" applyFill="1" applyAlignment="1">
      <alignment horizontal="center" vertical="center"/>
    </xf>
    <xf numFmtId="43" fontId="13" fillId="0" borderId="0" xfId="3" applyNumberFormat="1" applyFont="1" applyFill="1" applyAlignment="1">
      <alignment horizontal="center" vertical="center"/>
    </xf>
    <xf numFmtId="1" fontId="13" fillId="0" borderId="0" xfId="3" applyNumberFormat="1" applyFont="1" applyFill="1" applyAlignment="1">
      <alignment horizontal="center" vertical="center"/>
    </xf>
    <xf numFmtId="166" fontId="13" fillId="0" borderId="0" xfId="1" applyNumberFormat="1" applyFont="1" applyFill="1"/>
    <xf numFmtId="0" fontId="16" fillId="0" borderId="0" xfId="3" applyFont="1" applyFill="1" applyAlignment="1">
      <alignment vertical="center"/>
    </xf>
    <xf numFmtId="0" fontId="16" fillId="0" borderId="0" xfId="3" applyFont="1" applyFill="1" applyAlignment="1">
      <alignment horizontal="center" vertical="center"/>
    </xf>
    <xf numFmtId="0" fontId="14" fillId="0" borderId="0" xfId="3" applyFont="1" applyFill="1" applyAlignment="1">
      <alignment horizontal="center" vertical="center"/>
    </xf>
    <xf numFmtId="1" fontId="14" fillId="0" borderId="0" xfId="3" applyNumberFormat="1" applyFont="1" applyFill="1" applyAlignment="1">
      <alignment horizontal="center" vertical="center"/>
    </xf>
    <xf numFmtId="0" fontId="0" fillId="0" borderId="0" xfId="0" applyFill="1"/>
    <xf numFmtId="167" fontId="0" fillId="0" borderId="0" xfId="0" applyNumberFormat="1"/>
    <xf numFmtId="0" fontId="13" fillId="0" borderId="2" xfId="3" applyFont="1" applyFill="1" applyBorder="1" applyAlignment="1">
      <alignment horizontal="center"/>
    </xf>
    <xf numFmtId="43" fontId="13" fillId="0" borderId="4" xfId="55" applyFont="1" applyFill="1" applyBorder="1" applyAlignment="1">
      <alignment vertical="top"/>
    </xf>
    <xf numFmtId="43" fontId="13" fillId="0" borderId="3" xfId="55" applyFont="1" applyFill="1" applyBorder="1" applyAlignment="1">
      <alignment vertical="top"/>
    </xf>
    <xf numFmtId="0" fontId="14" fillId="0" borderId="3" xfId="3" applyFont="1" applyFill="1" applyBorder="1" applyAlignment="1">
      <alignment horizontal="justify" vertical="center"/>
    </xf>
    <xf numFmtId="0" fontId="14" fillId="0" borderId="4" xfId="3" applyFont="1" applyFill="1" applyBorder="1" applyAlignment="1">
      <alignment horizontal="justify" vertical="center"/>
    </xf>
    <xf numFmtId="170" fontId="13" fillId="0" borderId="1" xfId="1" applyNumberFormat="1" applyFont="1" applyFill="1" applyBorder="1" applyAlignment="1">
      <alignment horizontal="right" vertical="center"/>
    </xf>
    <xf numFmtId="164" fontId="0" fillId="0" borderId="0" xfId="1" applyFont="1"/>
    <xf numFmtId="0" fontId="0" fillId="0" borderId="1" xfId="0" applyBorder="1"/>
    <xf numFmtId="0" fontId="13" fillId="0" borderId="1" xfId="3" applyFont="1" applyFill="1" applyBorder="1" applyAlignment="1">
      <alignment horizontal="left" vertical="center"/>
    </xf>
    <xf numFmtId="0" fontId="13" fillId="0" borderId="1" xfId="3" applyFont="1" applyFill="1" applyBorder="1" applyAlignment="1">
      <alignment horizontal="left" vertical="top"/>
    </xf>
    <xf numFmtId="0" fontId="14" fillId="0" borderId="1" xfId="3" applyFont="1" applyFill="1" applyBorder="1" applyAlignment="1">
      <alignment horizontal="left" vertical="center"/>
    </xf>
    <xf numFmtId="170" fontId="0" fillId="0" borderId="1" xfId="1" applyNumberFormat="1" applyFont="1" applyBorder="1"/>
    <xf numFmtId="170" fontId="13" fillId="0" borderId="1" xfId="1" applyNumberFormat="1" applyFont="1" applyFill="1" applyBorder="1" applyAlignment="1">
      <alignment horizontal="right" vertical="top"/>
    </xf>
    <xf numFmtId="170" fontId="14" fillId="0" borderId="1" xfId="1" applyNumberFormat="1" applyFont="1" applyFill="1" applyBorder="1" applyAlignment="1">
      <alignment horizontal="right" vertical="center"/>
    </xf>
    <xf numFmtId="170" fontId="0" fillId="0" borderId="0" xfId="1" applyNumberFormat="1" applyFont="1"/>
    <xf numFmtId="39" fontId="20" fillId="0" borderId="1" xfId="0" applyNumberFormat="1" applyFont="1" applyBorder="1"/>
    <xf numFmtId="39" fontId="0" fillId="0" borderId="1" xfId="0" applyNumberFormat="1" applyBorder="1"/>
    <xf numFmtId="0" fontId="20" fillId="0" borderId="1" xfId="0" applyFont="1" applyBorder="1"/>
    <xf numFmtId="164" fontId="0" fillId="0" borderId="1" xfId="1" applyFont="1" applyBorder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wrapText="1"/>
    </xf>
    <xf numFmtId="0" fontId="9" fillId="0" borderId="0" xfId="0" applyFont="1" applyFill="1" applyAlignment="1">
      <alignment horizontal="center" readingOrder="2"/>
    </xf>
    <xf numFmtId="0" fontId="14" fillId="0" borderId="3" xfId="3" applyFont="1" applyFill="1" applyBorder="1" applyAlignment="1">
      <alignment horizontal="left" vertical="center" wrapText="1"/>
    </xf>
    <xf numFmtId="0" fontId="14" fillId="0" borderId="2" xfId="3" applyFont="1" applyFill="1" applyBorder="1" applyAlignment="1">
      <alignment horizontal="left" vertical="center"/>
    </xf>
    <xf numFmtId="0" fontId="13" fillId="0" borderId="3" xfId="3" applyFont="1" applyFill="1" applyBorder="1" applyAlignment="1"/>
    <xf numFmtId="0" fontId="13" fillId="0" borderId="3" xfId="3" applyFont="1" applyFill="1" applyBorder="1" applyAlignment="1">
      <alignment horizontal="left" vertical="center" wrapText="1"/>
    </xf>
    <xf numFmtId="0" fontId="13" fillId="0" borderId="4" xfId="3" applyFont="1" applyFill="1" applyBorder="1" applyAlignment="1">
      <alignment horizontal="left" vertical="center" wrapText="1"/>
    </xf>
    <xf numFmtId="0" fontId="13" fillId="0" borderId="3" xfId="3" applyFont="1" applyFill="1" applyBorder="1" applyAlignment="1">
      <alignment horizontal="left" vertical="top" wrapText="1"/>
    </xf>
    <xf numFmtId="0" fontId="13" fillId="0" borderId="4" xfId="3" applyFont="1" applyFill="1" applyBorder="1" applyAlignment="1">
      <alignment horizontal="left" vertical="top" wrapText="1"/>
    </xf>
    <xf numFmtId="49" fontId="14" fillId="0" borderId="1" xfId="3" applyNumberFormat="1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left"/>
    </xf>
    <xf numFmtId="0" fontId="13" fillId="0" borderId="4" xfId="3" applyFont="1" applyFill="1" applyBorder="1" applyAlignment="1">
      <alignment horizontal="left"/>
    </xf>
    <xf numFmtId="0" fontId="13" fillId="0" borderId="3" xfId="3" applyFont="1" applyFill="1" applyBorder="1" applyAlignment="1">
      <alignment horizontal="left" vertical="center"/>
    </xf>
    <xf numFmtId="0" fontId="13" fillId="0" borderId="4" xfId="3" applyFont="1" applyFill="1" applyBorder="1" applyAlignment="1">
      <alignment horizontal="left" vertical="center"/>
    </xf>
    <xf numFmtId="0" fontId="14" fillId="0" borderId="2" xfId="3" applyFont="1" applyFill="1" applyBorder="1" applyAlignment="1">
      <alignment horizontal="left" vertical="center" wrapText="1"/>
    </xf>
    <xf numFmtId="0" fontId="13" fillId="0" borderId="3" xfId="3" applyFont="1" applyFill="1" applyBorder="1" applyAlignment="1">
      <alignment wrapText="1"/>
    </xf>
    <xf numFmtId="0" fontId="13" fillId="0" borderId="4" xfId="3" applyFont="1" applyFill="1" applyBorder="1" applyAlignment="1">
      <alignment wrapText="1"/>
    </xf>
    <xf numFmtId="0" fontId="17" fillId="0" borderId="0" xfId="3" applyFont="1" applyFill="1" applyAlignment="1">
      <alignment horizontal="center" vertical="center"/>
    </xf>
    <xf numFmtId="0" fontId="18" fillId="0" borderId="0" xfId="3" applyFont="1" applyFill="1" applyAlignment="1">
      <alignment horizontal="center" vertical="center"/>
    </xf>
    <xf numFmtId="0" fontId="16" fillId="0" borderId="0" xfId="3" applyFont="1" applyFill="1" applyAlignment="1">
      <alignment horizontal="center" vertical="center"/>
    </xf>
  </cellXfs>
  <cellStyles count="435">
    <cellStyle name="Comma [0]" xfId="1" builtinId="6"/>
    <cellStyle name="Comma [0] 10" xfId="131"/>
    <cellStyle name="Comma [0] 2" xfId="132"/>
    <cellStyle name="Comma [0] 2 2" xfId="133"/>
    <cellStyle name="Comma [0] 3" xfId="130"/>
    <cellStyle name="Comma [0] 3 2" xfId="134"/>
    <cellStyle name="Comma [0] 4" xfId="135"/>
    <cellStyle name="Comma [0] 5" xfId="136"/>
    <cellStyle name="Comma [0] 6" xfId="137"/>
    <cellStyle name="Comma [0] 7" xfId="138"/>
    <cellStyle name="Comma [0] 8" xfId="139"/>
    <cellStyle name="Comma [0] 9" xfId="140"/>
    <cellStyle name="Comma 2" xfId="141"/>
    <cellStyle name="Comma 2 2" xfId="55"/>
    <cellStyle name="Comma 3" xfId="4"/>
    <cellStyle name="Comma 4" xfId="142"/>
    <cellStyle name="Comma 5" xfId="143"/>
    <cellStyle name="Comma 6" xfId="144"/>
    <cellStyle name="Comma 7" xfId="145"/>
    <cellStyle name="Comma 8" xfId="146"/>
    <cellStyle name="Comma 9" xfId="147"/>
    <cellStyle name="Euro" xfId="148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Normal" xfId="0" builtinId="0"/>
    <cellStyle name="Normal 13" xfId="149"/>
    <cellStyle name="Normal 2" xfId="150"/>
    <cellStyle name="Normal 2 2" xfId="54"/>
    <cellStyle name="Normal 2 3" xfId="3"/>
    <cellStyle name="Normal 3" xfId="151"/>
    <cellStyle name="Normal 4" xfId="152"/>
    <cellStyle name="Normal 5" xfId="153"/>
    <cellStyle name="Normal 6" xfId="154"/>
    <cellStyle name="Normal 6 2" xfId="155"/>
    <cellStyle name="Normal_D2" xfId="2"/>
    <cellStyle name="Normal_LAPORAN ALIRAN KAS" xfId="5"/>
    <cellStyle name="Percent 2" xfId="15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localhost/http/::www.bpk.go.id:selayang:Logo_BPK.gif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1270000</xdr:colOff>
      <xdr:row>0</xdr:row>
      <xdr:rowOff>0</xdr:rowOff>
    </xdr:from>
    <xdr:to>
      <xdr:col>1</xdr:col>
      <xdr:colOff>1968500</xdr:colOff>
      <xdr:row>0</xdr:row>
      <xdr:rowOff>38100</xdr:rowOff>
    </xdr:to>
    <xdr:pic>
      <xdr:nvPicPr>
        <xdr:cNvPr id="2" name="Picture 1" descr="http://www.bpk.go.id/selayang/Logo_BPK.gif"/>
        <xdr:cNvPicPr>
          <a:picLocks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8600"/>
          <a:ext cx="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876300</xdr:colOff>
      <xdr:row>0</xdr:row>
      <xdr:rowOff>0</xdr:rowOff>
    </xdr:from>
    <xdr:to>
      <xdr:col>2</xdr:col>
      <xdr:colOff>1574800</xdr:colOff>
      <xdr:row>0</xdr:row>
      <xdr:rowOff>165100</xdr:rowOff>
    </xdr:to>
    <xdr:pic>
      <xdr:nvPicPr>
        <xdr:cNvPr id="3" name="Picture 1" descr="http://www.bpk.go.id/selayang/Logo_BPK.gif"/>
        <xdr:cNvPicPr>
          <a:picLocks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17500"/>
          <a:ext cx="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0</xdr:row>
      <xdr:rowOff>12700</xdr:rowOff>
    </xdr:from>
    <xdr:to>
      <xdr:col>5</xdr:col>
      <xdr:colOff>482600</xdr:colOff>
      <xdr:row>4</xdr:row>
      <xdr:rowOff>127000</xdr:rowOff>
    </xdr:to>
    <xdr:pic>
      <xdr:nvPicPr>
        <xdr:cNvPr id="8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20000"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12700"/>
          <a:ext cx="9652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kri_ibrahim/Documents/ayah%20job/PS/33.%20Terinci%20LKPD%20Loteng%202014/B.%20Pelaksanaan/B.3%20B.4%20B.5%20KOREKSI%20&amp;%20WORKSHEET/B.3%20B.4%20B.5%20WORK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3 KOREKSI -Setuju PT"/>
      <sheetName val="B.4 KOREKSI-Setuju PT"/>
      <sheetName val="B.4 KOREKSI-Setuju AUDITEE"/>
      <sheetName val="B.4 KOREKSI-Setuju AUDITi susul"/>
      <sheetName val="T-Account"/>
      <sheetName val="T-CF"/>
      <sheetName val="B.5.2 LRA"/>
      <sheetName val="B.5.3 LAK"/>
      <sheetName val="B.5.1. NERACA"/>
      <sheetName val="LRA PEMDA VERSI SAP"/>
      <sheetName val="LAK 2014 (2)"/>
      <sheetName val="CALK "/>
      <sheetName val="TGR"/>
      <sheetName val="Pendapatan di terima dimuka"/>
      <sheetName val="piutang deviden"/>
      <sheetName val="Kas di FKTP"/>
      <sheetName val="dana bergulir"/>
      <sheetName val="kewajiban pihak ketiga"/>
      <sheetName val="aset takberwujud"/>
      <sheetName val="Sheet6"/>
      <sheetName val="investasi "/>
      <sheetName val="Sheet8"/>
      <sheetName val="Sheet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6">
          <cell r="O16">
            <v>74474480909.48999</v>
          </cell>
        </row>
        <row r="17">
          <cell r="O17">
            <v>70705475608.889999</v>
          </cell>
        </row>
        <row r="18">
          <cell r="O18">
            <v>1948894402</v>
          </cell>
        </row>
        <row r="19">
          <cell r="O19">
            <v>1598922071.2</v>
          </cell>
        </row>
        <row r="21">
          <cell r="O21">
            <v>221188827.40000001</v>
          </cell>
        </row>
        <row r="22">
          <cell r="O22">
            <v>45578383115.699997</v>
          </cell>
        </row>
        <row r="23">
          <cell r="O23">
            <v>16453142348.5</v>
          </cell>
        </row>
        <row r="24">
          <cell r="O24">
            <v>626763247</v>
          </cell>
        </row>
        <row r="25">
          <cell r="O25">
            <v>12060681617.200001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1">
          <cell r="O31">
            <v>16437795903</v>
          </cell>
        </row>
        <row r="32">
          <cell r="O32">
            <v>12305888754</v>
          </cell>
        </row>
        <row r="34">
          <cell r="O34">
            <v>132358752779.18999</v>
          </cell>
        </row>
        <row r="38">
          <cell r="O38">
            <v>15469109660</v>
          </cell>
        </row>
        <row r="39">
          <cell r="O39">
            <v>15469109660</v>
          </cell>
        </row>
        <row r="42">
          <cell r="O42">
            <v>59841837879.478645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59841837879.478645</v>
          </cell>
        </row>
        <row r="48">
          <cell r="O48">
            <v>75310947539.478638</v>
          </cell>
        </row>
        <row r="51">
          <cell r="O51">
            <v>329619860690.70001</v>
          </cell>
        </row>
        <row r="52">
          <cell r="O52">
            <v>223190554173</v>
          </cell>
        </row>
        <row r="53">
          <cell r="O53">
            <v>474940116685.97998</v>
          </cell>
        </row>
        <row r="54">
          <cell r="O54">
            <v>1375016816373</v>
          </cell>
        </row>
        <row r="55">
          <cell r="O55">
            <v>32429154704.360001</v>
          </cell>
        </row>
        <row r="56">
          <cell r="O56">
            <v>4316880050</v>
          </cell>
        </row>
        <row r="57">
          <cell r="O57">
            <v>2439513382677.0396</v>
          </cell>
        </row>
        <row r="60">
          <cell r="O60">
            <v>0</v>
          </cell>
        </row>
        <row r="61">
          <cell r="O61">
            <v>0</v>
          </cell>
        </row>
        <row r="64">
          <cell r="O64">
            <v>264707600</v>
          </cell>
        </row>
        <row r="65">
          <cell r="O65">
            <v>1447124307</v>
          </cell>
        </row>
        <row r="66">
          <cell r="O66">
            <v>0</v>
          </cell>
        </row>
        <row r="67">
          <cell r="O67">
            <v>1118289000</v>
          </cell>
        </row>
        <row r="68">
          <cell r="O68">
            <v>114694541360.25</v>
          </cell>
        </row>
        <row r="69">
          <cell r="O69">
            <v>117524662267.25</v>
          </cell>
        </row>
        <row r="71">
          <cell r="O71">
            <v>2764707745262.958</v>
          </cell>
        </row>
        <row r="76">
          <cell r="O76">
            <v>659392867</v>
          </cell>
        </row>
        <row r="77">
          <cell r="O77">
            <v>186529776</v>
          </cell>
        </row>
        <row r="78">
          <cell r="O78">
            <v>1461318504</v>
          </cell>
        </row>
        <row r="79">
          <cell r="O79">
            <v>961722858.44000006</v>
          </cell>
        </row>
        <row r="80">
          <cell r="O80">
            <v>13331484016</v>
          </cell>
        </row>
        <row r="81">
          <cell r="O81">
            <v>24800000000</v>
          </cell>
        </row>
        <row r="82">
          <cell r="O82">
            <v>94345064.930000007</v>
          </cell>
        </row>
        <row r="83">
          <cell r="O83">
            <v>41494793086.370003</v>
          </cell>
        </row>
        <row r="86">
          <cell r="O86">
            <v>0</v>
          </cell>
        </row>
        <row r="87">
          <cell r="O87">
            <v>41876982000.400002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41876982000.400002</v>
          </cell>
        </row>
        <row r="94">
          <cell r="O94">
            <v>83371775086.770004</v>
          </cell>
        </row>
        <row r="99">
          <cell r="O99">
            <v>71946050935.089996</v>
          </cell>
        </row>
        <row r="100">
          <cell r="O100">
            <v>221188827.40000001</v>
          </cell>
        </row>
        <row r="101">
          <cell r="O101">
            <v>45578383115.699997</v>
          </cell>
        </row>
        <row r="102">
          <cell r="O102">
            <v>12305888754</v>
          </cell>
        </row>
        <row r="103">
          <cell r="O103">
            <v>-39187551939.370003</v>
          </cell>
        </row>
        <row r="105">
          <cell r="O105">
            <v>90863959692.819977</v>
          </cell>
        </row>
        <row r="108">
          <cell r="O108">
            <v>75310947539.478653</v>
          </cell>
        </row>
        <row r="109">
          <cell r="O109">
            <v>2439513382677.0396</v>
          </cell>
        </row>
        <row r="110">
          <cell r="O110">
            <v>117524662267.25</v>
          </cell>
        </row>
        <row r="111">
          <cell r="O111">
            <v>-41876982000.400002</v>
          </cell>
        </row>
        <row r="113">
          <cell r="O113">
            <v>2590472010483.3682</v>
          </cell>
        </row>
        <row r="116">
          <cell r="O116">
            <v>0</v>
          </cell>
        </row>
        <row r="117">
          <cell r="O117">
            <v>0</v>
          </cell>
        </row>
        <row r="119">
          <cell r="O119">
            <v>2681335970176.188</v>
          </cell>
        </row>
        <row r="121">
          <cell r="O121">
            <v>2764707745262.958</v>
          </cell>
        </row>
      </sheetData>
      <sheetData sheetId="9">
        <row r="19">
          <cell r="Q19">
            <v>37283585365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9"/>
  <sheetViews>
    <sheetView tabSelected="1" topLeftCell="A82" workbookViewId="0">
      <selection activeCell="F92" sqref="F92"/>
    </sheetView>
  </sheetViews>
  <sheetFormatPr defaultColWidth="11" defaultRowHeight="16.5" x14ac:dyDescent="0.3"/>
  <cols>
    <col min="1" max="1" width="4.125" style="39" bestFit="1" customWidth="1"/>
    <col min="2" max="2" width="2.125" style="18" customWidth="1"/>
    <col min="3" max="3" width="1.5" style="39" customWidth="1"/>
    <col min="4" max="4" width="1.875" style="39" customWidth="1"/>
    <col min="5" max="5" width="2.5" style="39" customWidth="1"/>
    <col min="6" max="6" width="46.875" style="39" customWidth="1"/>
    <col min="7" max="7" width="9.125" style="39" hidden="1" customWidth="1"/>
    <col min="8" max="9" width="19.875" style="20" customWidth="1"/>
    <col min="10" max="10" width="0" hidden="1" customWidth="1"/>
    <col min="11" max="11" width="19.5" hidden="1" customWidth="1"/>
    <col min="12" max="12" width="17.875" hidden="1" customWidth="1"/>
    <col min="13" max="17" width="0" hidden="1" customWidth="1"/>
    <col min="18" max="18" width="18.5" hidden="1" customWidth="1"/>
    <col min="19" max="19" width="7.5" hidden="1" customWidth="1"/>
    <col min="20" max="20" width="16.625" bestFit="1" customWidth="1"/>
  </cols>
  <sheetData>
    <row r="1" spans="1:20" s="18" customFormat="1" x14ac:dyDescent="0.3">
      <c r="A1" s="20"/>
      <c r="C1" s="39"/>
      <c r="D1" s="39"/>
      <c r="E1" s="39"/>
      <c r="F1" s="39"/>
      <c r="G1" s="20"/>
      <c r="H1" s="75"/>
      <c r="I1" s="20"/>
      <c r="J1" s="75"/>
      <c r="K1" s="20"/>
      <c r="L1" s="20"/>
      <c r="M1" s="20"/>
      <c r="N1" s="20"/>
      <c r="O1" s="76"/>
      <c r="P1" s="76"/>
    </row>
    <row r="2" spans="1:20" s="18" customFormat="1" ht="18" x14ac:dyDescent="0.3">
      <c r="A2" s="123" t="s">
        <v>3</v>
      </c>
      <c r="B2" s="123"/>
      <c r="C2" s="123"/>
      <c r="D2" s="123"/>
      <c r="E2" s="123"/>
      <c r="F2" s="123"/>
      <c r="G2" s="123"/>
      <c r="H2" s="123"/>
      <c r="I2" s="123"/>
      <c r="J2" s="77"/>
      <c r="K2" s="77"/>
      <c r="L2" s="77"/>
      <c r="M2" s="77"/>
      <c r="N2" s="78"/>
      <c r="O2" s="76"/>
      <c r="P2" s="76"/>
    </row>
    <row r="3" spans="1:20" s="18" customFormat="1" ht="23.25" x14ac:dyDescent="0.3">
      <c r="A3" s="124" t="s">
        <v>97</v>
      </c>
      <c r="B3" s="124" t="s">
        <v>97</v>
      </c>
      <c r="C3" s="124"/>
      <c r="D3" s="124"/>
      <c r="E3" s="124"/>
      <c r="F3" s="124"/>
      <c r="G3" s="124"/>
      <c r="H3" s="124"/>
      <c r="I3" s="124"/>
      <c r="J3" s="77"/>
      <c r="K3" s="77"/>
      <c r="L3" s="77"/>
      <c r="M3" s="77"/>
      <c r="N3" s="78"/>
      <c r="O3" s="76"/>
      <c r="P3" s="76"/>
    </row>
    <row r="4" spans="1:20" s="18" customFormat="1" x14ac:dyDescent="0.3">
      <c r="A4" s="125" t="s">
        <v>98</v>
      </c>
      <c r="B4" s="125" t="s">
        <v>98</v>
      </c>
      <c r="C4" s="125"/>
      <c r="D4" s="125"/>
      <c r="E4" s="125"/>
      <c r="F4" s="125"/>
      <c r="G4" s="125"/>
      <c r="H4" s="125"/>
      <c r="I4" s="125"/>
      <c r="J4" s="77"/>
      <c r="K4" s="77"/>
      <c r="L4" s="77"/>
      <c r="M4" s="77"/>
      <c r="N4" s="78"/>
      <c r="O4" s="76"/>
      <c r="P4" s="76"/>
    </row>
    <row r="5" spans="1:20" s="18" customFormat="1" x14ac:dyDescent="0.3">
      <c r="A5" s="79"/>
      <c r="B5" s="79"/>
      <c r="C5" s="79"/>
      <c r="D5" s="79"/>
      <c r="E5" s="79"/>
      <c r="F5" s="79"/>
      <c r="G5" s="79"/>
      <c r="H5" s="80"/>
      <c r="I5" s="79"/>
      <c r="J5" s="80"/>
      <c r="K5" s="79"/>
      <c r="L5" s="79"/>
      <c r="M5" s="79"/>
      <c r="N5" s="79"/>
      <c r="O5" s="76"/>
      <c r="P5" s="76"/>
    </row>
    <row r="6" spans="1:20" s="81" customFormat="1" x14ac:dyDescent="0.3">
      <c r="A6" s="19"/>
      <c r="B6" s="18"/>
      <c r="C6" s="19"/>
      <c r="D6" s="19"/>
      <c r="E6" s="19"/>
      <c r="F6" s="19"/>
      <c r="G6" s="19"/>
      <c r="H6" s="20"/>
      <c r="I6" s="21" t="s">
        <v>141</v>
      </c>
    </row>
    <row r="7" spans="1:20" ht="15.75" x14ac:dyDescent="0.25">
      <c r="A7" s="112" t="s">
        <v>99</v>
      </c>
      <c r="B7" s="113" t="s">
        <v>7</v>
      </c>
      <c r="C7" s="114"/>
      <c r="D7" s="114"/>
      <c r="E7" s="114"/>
      <c r="F7" s="115"/>
      <c r="G7" s="112" t="s">
        <v>2</v>
      </c>
      <c r="H7" s="112" t="s">
        <v>95</v>
      </c>
      <c r="I7" s="112" t="s">
        <v>96</v>
      </c>
      <c r="K7" t="s">
        <v>101</v>
      </c>
      <c r="L7" t="s">
        <v>100</v>
      </c>
      <c r="R7" s="102" t="s">
        <v>145</v>
      </c>
      <c r="S7" s="103" t="s">
        <v>146</v>
      </c>
    </row>
    <row r="8" spans="1:20" ht="30.75" customHeight="1" x14ac:dyDescent="0.25">
      <c r="A8" s="112"/>
      <c r="B8" s="113"/>
      <c r="C8" s="114"/>
      <c r="D8" s="114"/>
      <c r="E8" s="114"/>
      <c r="F8" s="115"/>
      <c r="G8" s="112"/>
      <c r="H8" s="112"/>
      <c r="I8" s="112"/>
      <c r="R8" s="102"/>
      <c r="S8" s="103"/>
    </row>
    <row r="9" spans="1:20" x14ac:dyDescent="0.3">
      <c r="A9" s="83">
        <v>1</v>
      </c>
      <c r="B9" s="106" t="s">
        <v>8</v>
      </c>
      <c r="C9" s="116"/>
      <c r="D9" s="116"/>
      <c r="E9" s="116"/>
      <c r="F9" s="117"/>
      <c r="G9" s="22"/>
      <c r="H9" s="23"/>
      <c r="I9" s="23"/>
      <c r="R9" s="90"/>
      <c r="S9" s="90"/>
    </row>
    <row r="10" spans="1:20" x14ac:dyDescent="0.3">
      <c r="A10" s="83">
        <v>2</v>
      </c>
      <c r="B10" s="24"/>
      <c r="C10" s="25" t="s">
        <v>9</v>
      </c>
      <c r="D10" s="27"/>
      <c r="E10" s="27"/>
      <c r="F10" s="28"/>
      <c r="G10" s="27"/>
      <c r="H10" s="26"/>
      <c r="I10" s="26"/>
      <c r="R10" s="90"/>
      <c r="S10" s="90"/>
    </row>
    <row r="11" spans="1:20" x14ac:dyDescent="0.3">
      <c r="A11" s="83">
        <v>3</v>
      </c>
      <c r="B11" s="24"/>
      <c r="C11" s="25"/>
      <c r="D11" s="118" t="s">
        <v>10</v>
      </c>
      <c r="E11" s="118"/>
      <c r="F11" s="119"/>
      <c r="G11" s="28"/>
      <c r="H11" s="29">
        <f>SUM(H12:H15)</f>
        <v>74474480909.48999</v>
      </c>
      <c r="I11" s="29">
        <f>SUM(I12:I15)</f>
        <v>94915464890.859985</v>
      </c>
      <c r="L11" s="82">
        <f>H11-'[1]B.5.1. NERACA'!O16</f>
        <v>0</v>
      </c>
      <c r="R11" s="98">
        <f>H11-I11</f>
        <v>-20440983981.369995</v>
      </c>
      <c r="S11" s="90"/>
    </row>
    <row r="12" spans="1:20" x14ac:dyDescent="0.3">
      <c r="A12" s="83">
        <v>4</v>
      </c>
      <c r="B12" s="30"/>
      <c r="C12" s="31"/>
      <c r="D12" s="31"/>
      <c r="E12" s="31" t="s">
        <v>11</v>
      </c>
      <c r="F12" s="32"/>
      <c r="G12" s="33" t="s">
        <v>102</v>
      </c>
      <c r="H12" s="34">
        <v>70705475608.889999</v>
      </c>
      <c r="I12" s="34">
        <v>93265183472.48999</v>
      </c>
      <c r="L12" s="82">
        <f>H12-'[1]B.5.1. NERACA'!O17</f>
        <v>0</v>
      </c>
      <c r="R12" s="99">
        <f>H12-I12</f>
        <v>-22559707863.599991</v>
      </c>
      <c r="S12" s="90">
        <f t="shared" ref="S12:S20" si="0">R12/I12*100</f>
        <v>-24.188777659194042</v>
      </c>
      <c r="T12" s="17"/>
    </row>
    <row r="13" spans="1:20" x14ac:dyDescent="0.3">
      <c r="A13" s="83">
        <v>5</v>
      </c>
      <c r="B13" s="24"/>
      <c r="C13" s="27"/>
      <c r="D13" s="27"/>
      <c r="E13" s="27" t="s">
        <v>12</v>
      </c>
      <c r="F13" s="35"/>
      <c r="G13" s="33" t="s">
        <v>103</v>
      </c>
      <c r="H13" s="37">
        <v>1948894402</v>
      </c>
      <c r="I13" s="37">
        <v>464364806</v>
      </c>
      <c r="L13" s="82">
        <f>H13-'[1]B.5.1. NERACA'!O18</f>
        <v>0</v>
      </c>
      <c r="R13" s="99">
        <f t="shared" ref="R13:R27" si="1">H13-I13</f>
        <v>1484529596</v>
      </c>
      <c r="S13" s="90">
        <f t="shared" si="0"/>
        <v>319.69037636327676</v>
      </c>
      <c r="T13" s="17"/>
    </row>
    <row r="14" spans="1:20" x14ac:dyDescent="0.3">
      <c r="A14" s="83">
        <v>6</v>
      </c>
      <c r="B14" s="24"/>
      <c r="C14" s="27"/>
      <c r="D14" s="27"/>
      <c r="E14" s="27" t="s">
        <v>13</v>
      </c>
      <c r="F14" s="35"/>
      <c r="G14" s="33" t="s">
        <v>104</v>
      </c>
      <c r="H14" s="37">
        <v>1598922071.2</v>
      </c>
      <c r="I14" s="37">
        <v>1185916612.3699999</v>
      </c>
      <c r="L14" s="82">
        <f>H14-'[1]B.5.1. NERACA'!O19</f>
        <v>0</v>
      </c>
      <c r="R14" s="99">
        <f t="shared" si="1"/>
        <v>413005458.83000016</v>
      </c>
      <c r="S14" s="90">
        <f t="shared" si="0"/>
        <v>34.825843109207121</v>
      </c>
    </row>
    <row r="15" spans="1:20" x14ac:dyDescent="0.3">
      <c r="A15" s="83">
        <v>7</v>
      </c>
      <c r="B15" s="24"/>
      <c r="C15" s="27"/>
      <c r="D15" s="27"/>
      <c r="E15" s="27" t="s">
        <v>14</v>
      </c>
      <c r="F15" s="35"/>
      <c r="G15" s="33" t="s">
        <v>105</v>
      </c>
      <c r="H15" s="37">
        <v>221188827.40000001</v>
      </c>
      <c r="I15" s="37">
        <v>0</v>
      </c>
      <c r="L15" s="82">
        <f>H15-'[1]B.5.1. NERACA'!O21</f>
        <v>0</v>
      </c>
      <c r="R15" s="99">
        <f t="shared" si="1"/>
        <v>221188827.40000001</v>
      </c>
      <c r="S15" s="90" t="e">
        <f t="shared" si="0"/>
        <v>#DIV/0!</v>
      </c>
    </row>
    <row r="16" spans="1:20" x14ac:dyDescent="0.3">
      <c r="A16" s="83">
        <v>8</v>
      </c>
      <c r="B16" s="24"/>
      <c r="C16" s="27"/>
      <c r="D16" s="27" t="s">
        <v>15</v>
      </c>
      <c r="E16" s="27"/>
      <c r="F16" s="35"/>
      <c r="G16" s="36"/>
      <c r="H16" s="38">
        <f>SUM(H17:H24)</f>
        <v>45578383115.699997</v>
      </c>
      <c r="I16" s="38">
        <f>SUM(I17:I24)</f>
        <v>20536801519.030003</v>
      </c>
      <c r="L16" s="82">
        <f>H16-'[1]B.5.1. NERACA'!O22</f>
        <v>0</v>
      </c>
      <c r="R16" s="98">
        <f t="shared" si="1"/>
        <v>25041581596.669994</v>
      </c>
      <c r="S16" s="100">
        <f t="shared" si="0"/>
        <v>121.93515905320373</v>
      </c>
    </row>
    <row r="17" spans="1:19" x14ac:dyDescent="0.3">
      <c r="A17" s="83">
        <v>9</v>
      </c>
      <c r="B17" s="24"/>
      <c r="C17" s="27"/>
      <c r="D17" s="27"/>
      <c r="E17" s="27" t="s">
        <v>16</v>
      </c>
      <c r="F17" s="35"/>
      <c r="G17" s="33" t="s">
        <v>106</v>
      </c>
      <c r="H17" s="37">
        <v>16453142348.5</v>
      </c>
      <c r="I17" s="37">
        <v>297023930.5</v>
      </c>
      <c r="L17" s="82">
        <f>H17-'[1]B.5.1. NERACA'!O23</f>
        <v>0</v>
      </c>
      <c r="R17" s="99">
        <f t="shared" si="1"/>
        <v>16156118418</v>
      </c>
      <c r="S17" s="90">
        <f t="shared" si="0"/>
        <v>5439.3322419521346</v>
      </c>
    </row>
    <row r="18" spans="1:19" x14ac:dyDescent="0.3">
      <c r="A18" s="83">
        <v>10</v>
      </c>
      <c r="B18" s="24"/>
      <c r="C18" s="27"/>
      <c r="D18" s="27"/>
      <c r="E18" s="27" t="s">
        <v>17</v>
      </c>
      <c r="F18" s="28"/>
      <c r="G18" s="33" t="s">
        <v>107</v>
      </c>
      <c r="H18" s="37">
        <v>626763247</v>
      </c>
      <c r="I18" s="37">
        <v>196071357</v>
      </c>
      <c r="L18" s="82">
        <f>H18-'[1]B.5.1. NERACA'!O24</f>
        <v>0</v>
      </c>
      <c r="R18" s="99">
        <f t="shared" si="1"/>
        <v>430691890</v>
      </c>
      <c r="S18" s="90">
        <f t="shared" si="0"/>
        <v>219.66078910750846</v>
      </c>
    </row>
    <row r="19" spans="1:19" x14ac:dyDescent="0.3">
      <c r="A19" s="83">
        <v>11</v>
      </c>
      <c r="B19" s="24"/>
      <c r="C19" s="27"/>
      <c r="D19" s="36"/>
      <c r="E19" s="27" t="s">
        <v>18</v>
      </c>
      <c r="F19" s="35"/>
      <c r="G19" s="33" t="s">
        <v>108</v>
      </c>
      <c r="H19" s="37">
        <v>12060681617.200001</v>
      </c>
      <c r="I19" s="37">
        <v>17346360797.880001</v>
      </c>
      <c r="L19" s="82">
        <f>H19-'[1]B.5.1. NERACA'!O25</f>
        <v>0</v>
      </c>
      <c r="R19" s="99">
        <f t="shared" si="1"/>
        <v>-5285679180.6800003</v>
      </c>
      <c r="S19" s="90">
        <f t="shared" si="0"/>
        <v>-30.471401132887731</v>
      </c>
    </row>
    <row r="20" spans="1:19" x14ac:dyDescent="0.3">
      <c r="A20" s="83">
        <v>12</v>
      </c>
      <c r="B20" s="24"/>
      <c r="C20" s="27"/>
      <c r="D20" s="36"/>
      <c r="E20" s="27" t="s">
        <v>19</v>
      </c>
      <c r="F20" s="28"/>
      <c r="G20" s="33" t="s">
        <v>109</v>
      </c>
      <c r="H20" s="37">
        <v>0</v>
      </c>
      <c r="I20" s="37">
        <v>340039393.51999998</v>
      </c>
      <c r="L20" s="82">
        <f>H20-'[1]B.5.1. NERACA'!O26</f>
        <v>0</v>
      </c>
      <c r="R20" s="99">
        <f t="shared" si="1"/>
        <v>-340039393.51999998</v>
      </c>
      <c r="S20" s="90">
        <f t="shared" si="0"/>
        <v>-100</v>
      </c>
    </row>
    <row r="21" spans="1:19" x14ac:dyDescent="0.3">
      <c r="A21" s="83">
        <v>13</v>
      </c>
      <c r="B21" s="24"/>
      <c r="C21" s="27"/>
      <c r="D21" s="36"/>
      <c r="E21" s="27" t="s">
        <v>20</v>
      </c>
      <c r="F21" s="28"/>
      <c r="G21" s="27"/>
      <c r="H21" s="37">
        <v>0</v>
      </c>
      <c r="I21" s="37">
        <v>0</v>
      </c>
      <c r="L21" s="82">
        <f>H21-'[1]B.5.1. NERACA'!O27</f>
        <v>0</v>
      </c>
      <c r="R21" s="99">
        <f t="shared" si="1"/>
        <v>0</v>
      </c>
      <c r="S21" s="90"/>
    </row>
    <row r="22" spans="1:19" x14ac:dyDescent="0.3">
      <c r="A22" s="83">
        <v>14</v>
      </c>
      <c r="B22" s="24"/>
      <c r="C22" s="40"/>
      <c r="D22" s="36"/>
      <c r="E22" s="27" t="s">
        <v>21</v>
      </c>
      <c r="F22" s="28"/>
      <c r="G22" s="27"/>
      <c r="H22" s="37">
        <v>0</v>
      </c>
      <c r="I22" s="37">
        <v>0</v>
      </c>
      <c r="L22" s="82">
        <f>H22-'[1]B.5.1. NERACA'!O28</f>
        <v>0</v>
      </c>
      <c r="R22" s="99">
        <f t="shared" si="1"/>
        <v>0</v>
      </c>
      <c r="S22" s="90"/>
    </row>
    <row r="23" spans="1:19" x14ac:dyDescent="0.3">
      <c r="A23" s="83">
        <v>15</v>
      </c>
      <c r="B23" s="24"/>
      <c r="C23" s="40"/>
      <c r="D23" s="36"/>
      <c r="E23" s="27" t="s">
        <v>22</v>
      </c>
      <c r="F23" s="28"/>
      <c r="G23" s="27"/>
      <c r="H23" s="37">
        <v>0</v>
      </c>
      <c r="I23" s="37">
        <v>0</v>
      </c>
      <c r="L23" s="82">
        <f>H23-'[1]B.5.1. NERACA'!O29</f>
        <v>0</v>
      </c>
      <c r="R23" s="99">
        <f t="shared" si="1"/>
        <v>0</v>
      </c>
      <c r="S23" s="90"/>
    </row>
    <row r="24" spans="1:19" x14ac:dyDescent="0.3">
      <c r="A24" s="83">
        <v>16</v>
      </c>
      <c r="B24" s="24"/>
      <c r="C24" s="27"/>
      <c r="D24" s="36"/>
      <c r="E24" s="27" t="s">
        <v>23</v>
      </c>
      <c r="F24" s="35"/>
      <c r="G24" s="33" t="s">
        <v>110</v>
      </c>
      <c r="H24" s="37">
        <v>16437795903</v>
      </c>
      <c r="I24" s="37">
        <v>2357306040.1300001</v>
      </c>
      <c r="L24" s="82">
        <f>H24-'[1]B.5.1. NERACA'!O31</f>
        <v>0</v>
      </c>
      <c r="R24" s="99">
        <f t="shared" si="1"/>
        <v>14080489862.869999</v>
      </c>
      <c r="S24" s="90">
        <f>R24/I24*100</f>
        <v>597.31276394190593</v>
      </c>
    </row>
    <row r="25" spans="1:19" x14ac:dyDescent="0.3">
      <c r="A25" s="83">
        <v>17</v>
      </c>
      <c r="B25" s="24"/>
      <c r="C25" s="27"/>
      <c r="D25" s="27" t="s">
        <v>24</v>
      </c>
      <c r="E25" s="27"/>
      <c r="F25" s="28"/>
      <c r="G25" s="33" t="s">
        <v>111</v>
      </c>
      <c r="H25" s="37">
        <v>12305888754</v>
      </c>
      <c r="I25" s="37">
        <v>11260773074</v>
      </c>
      <c r="L25" s="82">
        <f>H25-'[1]B.5.1. NERACA'!O32</f>
        <v>0</v>
      </c>
      <c r="R25" s="99">
        <f t="shared" si="1"/>
        <v>1045115680</v>
      </c>
      <c r="S25" s="90">
        <f>R25/I25*100</f>
        <v>9.2810295805806415</v>
      </c>
    </row>
    <row r="26" spans="1:19" x14ac:dyDescent="0.3">
      <c r="A26" s="83">
        <v>18</v>
      </c>
      <c r="B26" s="24"/>
      <c r="C26" s="40"/>
      <c r="D26" s="27"/>
      <c r="E26" s="53"/>
      <c r="F26" s="28"/>
      <c r="G26" s="27"/>
      <c r="H26" s="26"/>
      <c r="I26" s="26"/>
      <c r="L26" s="82">
        <f>H26-'[1]B.5.1. NERACA'!O33</f>
        <v>0</v>
      </c>
      <c r="R26" s="90"/>
      <c r="S26" s="90"/>
    </row>
    <row r="27" spans="1:19" x14ac:dyDescent="0.3">
      <c r="A27" s="83">
        <v>19</v>
      </c>
      <c r="B27" s="41"/>
      <c r="C27" s="42" t="s">
        <v>25</v>
      </c>
      <c r="D27" s="42"/>
      <c r="E27" s="42"/>
      <c r="F27" s="43"/>
      <c r="G27" s="43"/>
      <c r="H27" s="38">
        <f>H11+H16+H25</f>
        <v>132358752779.18999</v>
      </c>
      <c r="I27" s="38">
        <f>I11+I16+I25</f>
        <v>126713039483.88998</v>
      </c>
      <c r="L27" s="82">
        <f>H27-'[1]B.5.1. NERACA'!O34</f>
        <v>0</v>
      </c>
      <c r="R27" s="98">
        <f t="shared" si="1"/>
        <v>5645713295.3000031</v>
      </c>
      <c r="S27" s="100">
        <f>R27/I27*100</f>
        <v>4.4555109073978025</v>
      </c>
    </row>
    <row r="28" spans="1:19" x14ac:dyDescent="0.3">
      <c r="A28" s="83">
        <v>20</v>
      </c>
      <c r="B28" s="24"/>
      <c r="C28" s="25"/>
      <c r="D28" s="25"/>
      <c r="E28" s="25"/>
      <c r="F28" s="50"/>
      <c r="G28" s="51"/>
      <c r="H28" s="26"/>
      <c r="I28" s="26"/>
      <c r="R28" s="90"/>
      <c r="S28" s="90"/>
    </row>
    <row r="29" spans="1:19" x14ac:dyDescent="0.3">
      <c r="A29" s="83">
        <v>21</v>
      </c>
      <c r="B29" s="45"/>
      <c r="C29" s="46" t="s">
        <v>26</v>
      </c>
      <c r="D29" s="46"/>
      <c r="E29" s="46"/>
      <c r="F29" s="47"/>
      <c r="G29" s="46"/>
      <c r="H29" s="26"/>
      <c r="I29" s="26"/>
      <c r="R29" s="90"/>
      <c r="S29" s="90"/>
    </row>
    <row r="30" spans="1:19" x14ac:dyDescent="0.3">
      <c r="A30" s="83">
        <v>22</v>
      </c>
      <c r="B30" s="48"/>
      <c r="C30" s="49"/>
      <c r="D30" s="49" t="s">
        <v>27</v>
      </c>
      <c r="E30" s="25"/>
      <c r="F30" s="50"/>
      <c r="G30" s="51"/>
      <c r="H30" s="38"/>
      <c r="I30" s="38"/>
      <c r="R30" s="90"/>
      <c r="S30" s="90"/>
    </row>
    <row r="31" spans="1:19" x14ac:dyDescent="0.3">
      <c r="A31" s="83">
        <v>23</v>
      </c>
      <c r="B31" s="48"/>
      <c r="C31" s="49"/>
      <c r="D31" s="49"/>
      <c r="E31" s="27" t="s">
        <v>28</v>
      </c>
      <c r="F31" s="50"/>
      <c r="G31" s="33" t="s">
        <v>112</v>
      </c>
      <c r="H31" s="37">
        <v>15469109660</v>
      </c>
      <c r="I31" s="37">
        <v>15732916822</v>
      </c>
      <c r="L31" s="82">
        <f>H31-'[1]B.5.1. NERACA'!O38</f>
        <v>0</v>
      </c>
      <c r="R31" s="99">
        <f t="shared" ref="R31:R32" si="2">H31-I31</f>
        <v>-263807162</v>
      </c>
      <c r="S31" s="90">
        <f>R31/I31*100</f>
        <v>-1.6767848262637945</v>
      </c>
    </row>
    <row r="32" spans="1:19" x14ac:dyDescent="0.3">
      <c r="A32" s="83">
        <v>24</v>
      </c>
      <c r="B32" s="48"/>
      <c r="C32" s="49"/>
      <c r="D32" s="49"/>
      <c r="E32" s="49" t="s">
        <v>29</v>
      </c>
      <c r="F32" s="50"/>
      <c r="G32" s="51"/>
      <c r="H32" s="38">
        <f>H31</f>
        <v>15469109660</v>
      </c>
      <c r="I32" s="38">
        <f>I31</f>
        <v>15732916822</v>
      </c>
      <c r="L32" s="82">
        <f>H32-'[1]B.5.1. NERACA'!O39</f>
        <v>0</v>
      </c>
      <c r="R32" s="98">
        <f t="shared" si="2"/>
        <v>-263807162</v>
      </c>
      <c r="S32" s="100">
        <f>R32/I32*100</f>
        <v>-1.6767848262637945</v>
      </c>
    </row>
    <row r="33" spans="1:19" x14ac:dyDescent="0.3">
      <c r="A33" s="83">
        <v>25</v>
      </c>
      <c r="B33" s="48"/>
      <c r="C33" s="49"/>
      <c r="D33" s="49"/>
      <c r="E33" s="25"/>
      <c r="F33" s="50"/>
      <c r="G33" s="51"/>
      <c r="H33" s="38"/>
      <c r="I33" s="38"/>
      <c r="R33" s="90"/>
      <c r="S33" s="90"/>
    </row>
    <row r="34" spans="1:19" x14ac:dyDescent="0.3">
      <c r="A34" s="83">
        <v>26</v>
      </c>
      <c r="B34" s="48"/>
      <c r="C34" s="49"/>
      <c r="D34" s="49" t="s">
        <v>30</v>
      </c>
      <c r="E34" s="25"/>
      <c r="F34" s="52"/>
      <c r="G34" s="25"/>
      <c r="H34" s="29"/>
      <c r="I34" s="29"/>
      <c r="R34" s="90"/>
      <c r="S34" s="90"/>
    </row>
    <row r="35" spans="1:19" x14ac:dyDescent="0.3">
      <c r="A35" s="83">
        <v>27</v>
      </c>
      <c r="B35" s="24"/>
      <c r="C35" s="53"/>
      <c r="D35" s="36"/>
      <c r="E35" s="53" t="s">
        <v>31</v>
      </c>
      <c r="F35" s="28"/>
      <c r="G35" s="33" t="s">
        <v>113</v>
      </c>
      <c r="H35" s="37">
        <v>59841837879.478645</v>
      </c>
      <c r="I35" s="37">
        <v>38141217923.260002</v>
      </c>
      <c r="L35" s="82">
        <f>H35-'[1]B.5.1. NERACA'!O42</f>
        <v>0</v>
      </c>
      <c r="R35" s="99">
        <f t="shared" ref="R35:R41" si="3">H35-I35</f>
        <v>21700619956.218643</v>
      </c>
      <c r="S35" s="90">
        <f t="shared" ref="S35:S41" si="4">R35/I35*100</f>
        <v>56.895456248618522</v>
      </c>
    </row>
    <row r="36" spans="1:19" x14ac:dyDescent="0.3">
      <c r="A36" s="83">
        <v>28</v>
      </c>
      <c r="B36" s="24"/>
      <c r="C36" s="53"/>
      <c r="D36" s="36"/>
      <c r="E36" s="53" t="s">
        <v>32</v>
      </c>
      <c r="F36" s="28"/>
      <c r="G36" s="27"/>
      <c r="H36" s="37">
        <v>0</v>
      </c>
      <c r="I36" s="37">
        <v>0</v>
      </c>
      <c r="L36" s="82">
        <f>H36-'[1]B.5.1. NERACA'!O43</f>
        <v>0</v>
      </c>
      <c r="R36" s="99">
        <f t="shared" si="3"/>
        <v>0</v>
      </c>
      <c r="S36" s="90"/>
    </row>
    <row r="37" spans="1:19" x14ac:dyDescent="0.3">
      <c r="A37" s="83">
        <v>29</v>
      </c>
      <c r="B37" s="24"/>
      <c r="C37" s="53"/>
      <c r="D37" s="36"/>
      <c r="E37" s="53" t="s">
        <v>33</v>
      </c>
      <c r="F37" s="28"/>
      <c r="G37" s="27"/>
      <c r="H37" s="37">
        <v>0</v>
      </c>
      <c r="I37" s="37">
        <v>0</v>
      </c>
      <c r="L37" s="82">
        <f>H37-'[1]B.5.1. NERACA'!O44</f>
        <v>0</v>
      </c>
      <c r="R37" s="99">
        <f t="shared" si="3"/>
        <v>0</v>
      </c>
      <c r="S37" s="90"/>
    </row>
    <row r="38" spans="1:19" x14ac:dyDescent="0.3">
      <c r="A38" s="83">
        <v>30</v>
      </c>
      <c r="B38" s="24"/>
      <c r="C38" s="53"/>
      <c r="D38" s="36"/>
      <c r="E38" s="53" t="s">
        <v>34</v>
      </c>
      <c r="F38" s="28"/>
      <c r="G38" s="27"/>
      <c r="H38" s="37">
        <v>0</v>
      </c>
      <c r="I38" s="37">
        <v>0</v>
      </c>
      <c r="L38" s="82">
        <f>H38-'[1]B.5.1. NERACA'!O45</f>
        <v>0</v>
      </c>
      <c r="R38" s="99">
        <f t="shared" si="3"/>
        <v>0</v>
      </c>
      <c r="S38" s="90"/>
    </row>
    <row r="39" spans="1:19" x14ac:dyDescent="0.3">
      <c r="A39" s="83">
        <v>31</v>
      </c>
      <c r="B39" s="24"/>
      <c r="C39" s="53"/>
      <c r="D39" s="53"/>
      <c r="E39" s="49" t="s">
        <v>35</v>
      </c>
      <c r="F39" s="28"/>
      <c r="G39" s="28"/>
      <c r="H39" s="38">
        <f>SUM(H35:H38)</f>
        <v>59841837879.478645</v>
      </c>
      <c r="I39" s="38">
        <f>SUM(I35:I38)</f>
        <v>38141217923.260002</v>
      </c>
      <c r="L39" s="82">
        <f>H39-'[1]B.5.1. NERACA'!O46</f>
        <v>0</v>
      </c>
      <c r="R39" s="98">
        <f t="shared" si="3"/>
        <v>21700619956.218643</v>
      </c>
      <c r="S39" s="100">
        <f t="shared" si="4"/>
        <v>56.895456248618522</v>
      </c>
    </row>
    <row r="40" spans="1:19" x14ac:dyDescent="0.3">
      <c r="A40" s="83">
        <v>32</v>
      </c>
      <c r="B40" s="24"/>
      <c r="C40" s="53"/>
      <c r="D40" s="49"/>
      <c r="E40" s="27"/>
      <c r="F40" s="28"/>
      <c r="G40" s="27"/>
      <c r="H40" s="29"/>
      <c r="I40" s="29"/>
      <c r="R40" s="90"/>
      <c r="S40" s="90"/>
    </row>
    <row r="41" spans="1:19" x14ac:dyDescent="0.3">
      <c r="A41" s="83">
        <v>33</v>
      </c>
      <c r="B41" s="24"/>
      <c r="C41" s="53" t="s">
        <v>36</v>
      </c>
      <c r="D41" s="49" t="s">
        <v>37</v>
      </c>
      <c r="E41" s="27"/>
      <c r="F41" s="28"/>
      <c r="G41" s="28"/>
      <c r="H41" s="38">
        <f>H32+H39</f>
        <v>75310947539.478638</v>
      </c>
      <c r="I41" s="38">
        <f>I32+I39</f>
        <v>53874134745.260002</v>
      </c>
      <c r="L41" s="82">
        <f>H41-'[1]B.5.1. NERACA'!O48</f>
        <v>0</v>
      </c>
      <c r="R41" s="98">
        <f t="shared" si="3"/>
        <v>21436812794.218636</v>
      </c>
      <c r="S41" s="100">
        <f t="shared" si="4"/>
        <v>39.79054679129618</v>
      </c>
    </row>
    <row r="42" spans="1:19" x14ac:dyDescent="0.3">
      <c r="A42" s="83">
        <v>34</v>
      </c>
      <c r="B42" s="24"/>
      <c r="C42" s="27"/>
      <c r="D42" s="25"/>
      <c r="E42" s="27"/>
      <c r="F42" s="84"/>
      <c r="G42" s="85"/>
      <c r="H42" s="29"/>
      <c r="I42" s="29"/>
      <c r="R42" s="90"/>
      <c r="S42" s="90"/>
    </row>
    <row r="43" spans="1:19" x14ac:dyDescent="0.3">
      <c r="A43" s="83">
        <v>35</v>
      </c>
      <c r="B43" s="24"/>
      <c r="C43" s="42" t="s">
        <v>38</v>
      </c>
      <c r="D43" s="42"/>
      <c r="E43" s="42"/>
      <c r="F43" s="43"/>
      <c r="G43" s="42"/>
      <c r="H43" s="29"/>
      <c r="I43" s="29"/>
      <c r="R43" s="90"/>
      <c r="S43" s="90"/>
    </row>
    <row r="44" spans="1:19" x14ac:dyDescent="0.3">
      <c r="A44" s="83">
        <v>36</v>
      </c>
      <c r="B44" s="24"/>
      <c r="C44" s="27"/>
      <c r="D44" s="53"/>
      <c r="E44" s="27" t="s">
        <v>39</v>
      </c>
      <c r="F44" s="28"/>
      <c r="G44" s="33" t="s">
        <v>114</v>
      </c>
      <c r="H44" s="37">
        <v>329619860690.70001</v>
      </c>
      <c r="I44" s="37">
        <v>291025253981.70001</v>
      </c>
      <c r="L44" s="82">
        <f>H44-'[1]B.5.1. NERACA'!O51</f>
        <v>0</v>
      </c>
      <c r="R44" s="99">
        <f t="shared" ref="R44:R50" si="5">H44-I44</f>
        <v>38594606709</v>
      </c>
      <c r="S44" s="90">
        <f t="shared" ref="S44:S50" si="6">R44/I44*100</f>
        <v>13.261600559045252</v>
      </c>
    </row>
    <row r="45" spans="1:19" x14ac:dyDescent="0.3">
      <c r="A45" s="83">
        <v>37</v>
      </c>
      <c r="B45" s="30"/>
      <c r="C45" s="31"/>
      <c r="D45" s="33"/>
      <c r="E45" s="31" t="s">
        <v>40</v>
      </c>
      <c r="F45" s="54"/>
      <c r="G45" s="33" t="s">
        <v>115</v>
      </c>
      <c r="H45" s="34">
        <v>223190554173</v>
      </c>
      <c r="I45" s="34">
        <v>180477055410</v>
      </c>
      <c r="L45" s="82">
        <f>H45-'[1]B.5.1. NERACA'!O52</f>
        <v>0</v>
      </c>
      <c r="R45" s="99">
        <f t="shared" si="5"/>
        <v>42713498763</v>
      </c>
      <c r="S45" s="90">
        <f t="shared" si="6"/>
        <v>23.666996708232695</v>
      </c>
    </row>
    <row r="46" spans="1:19" x14ac:dyDescent="0.3">
      <c r="A46" s="83">
        <v>38</v>
      </c>
      <c r="B46" s="24"/>
      <c r="C46" s="27"/>
      <c r="D46" s="53"/>
      <c r="E46" s="27" t="s">
        <v>41</v>
      </c>
      <c r="F46" s="28"/>
      <c r="G46" s="33" t="s">
        <v>116</v>
      </c>
      <c r="H46" s="37">
        <v>474940116685.97998</v>
      </c>
      <c r="I46" s="37">
        <v>447248151610</v>
      </c>
      <c r="L46" s="82">
        <f>H46-'[1]B.5.1. NERACA'!O53</f>
        <v>0</v>
      </c>
      <c r="R46" s="99">
        <f t="shared" si="5"/>
        <v>27691965075.97998</v>
      </c>
      <c r="S46" s="90">
        <f t="shared" si="6"/>
        <v>6.1916332077158254</v>
      </c>
    </row>
    <row r="47" spans="1:19" x14ac:dyDescent="0.3">
      <c r="A47" s="83">
        <v>39</v>
      </c>
      <c r="B47" s="24"/>
      <c r="C47" s="27"/>
      <c r="D47" s="53"/>
      <c r="E47" s="27" t="s">
        <v>42</v>
      </c>
      <c r="F47" s="28"/>
      <c r="G47" s="33" t="s">
        <v>117</v>
      </c>
      <c r="H47" s="37">
        <v>1375016816373</v>
      </c>
      <c r="I47" s="37">
        <v>1091284857736</v>
      </c>
      <c r="L47" s="82">
        <f>H47-'[1]B.5.1. NERACA'!O54</f>
        <v>0</v>
      </c>
      <c r="R47" s="99">
        <f t="shared" si="5"/>
        <v>283731958637</v>
      </c>
      <c r="S47" s="90">
        <f t="shared" si="6"/>
        <v>25.999807165439424</v>
      </c>
    </row>
    <row r="48" spans="1:19" x14ac:dyDescent="0.3">
      <c r="A48" s="83">
        <v>40</v>
      </c>
      <c r="B48" s="24"/>
      <c r="C48" s="27"/>
      <c r="D48" s="53"/>
      <c r="E48" s="27" t="s">
        <v>43</v>
      </c>
      <c r="F48" s="28"/>
      <c r="G48" s="33" t="s">
        <v>118</v>
      </c>
      <c r="H48" s="37">
        <v>32429154704.360001</v>
      </c>
      <c r="I48" s="37">
        <v>26946516487</v>
      </c>
      <c r="L48" s="82">
        <f>H48-'[1]B.5.1. NERACA'!O55</f>
        <v>0</v>
      </c>
      <c r="R48" s="99">
        <f t="shared" si="5"/>
        <v>5482638217.3600006</v>
      </c>
      <c r="S48" s="90">
        <f t="shared" si="6"/>
        <v>20.346371004968411</v>
      </c>
    </row>
    <row r="49" spans="1:19" x14ac:dyDescent="0.3">
      <c r="A49" s="83">
        <v>41</v>
      </c>
      <c r="B49" s="24"/>
      <c r="C49" s="27"/>
      <c r="D49" s="53"/>
      <c r="E49" s="53" t="s">
        <v>44</v>
      </c>
      <c r="F49" s="28"/>
      <c r="G49" s="33" t="s">
        <v>119</v>
      </c>
      <c r="H49" s="37">
        <v>4316880050</v>
      </c>
      <c r="I49" s="37">
        <v>139289990822</v>
      </c>
      <c r="L49" s="82">
        <f>H49-'[1]B.5.1. NERACA'!O56</f>
        <v>0</v>
      </c>
      <c r="R49" s="99">
        <f t="shared" si="5"/>
        <v>-134973110772</v>
      </c>
      <c r="S49" s="90">
        <f t="shared" si="6"/>
        <v>-96.900796658450076</v>
      </c>
    </row>
    <row r="50" spans="1:19" x14ac:dyDescent="0.3">
      <c r="A50" s="83">
        <v>42</v>
      </c>
      <c r="B50" s="24"/>
      <c r="C50" s="27" t="s">
        <v>36</v>
      </c>
      <c r="D50" s="53"/>
      <c r="E50" s="25" t="s">
        <v>45</v>
      </c>
      <c r="F50" s="28"/>
      <c r="G50" s="28"/>
      <c r="H50" s="38">
        <f>SUM(H44:H49)</f>
        <v>2439513382677.0396</v>
      </c>
      <c r="I50" s="38">
        <f>SUM(I44:I49)</f>
        <v>2176271826046.7</v>
      </c>
      <c r="L50" s="82">
        <f>H50-'[1]B.5.1. NERACA'!O57</f>
        <v>0</v>
      </c>
      <c r="R50" s="98">
        <f t="shared" si="5"/>
        <v>263241556630.3396</v>
      </c>
      <c r="S50" s="100">
        <f t="shared" si="6"/>
        <v>12.095986975511707</v>
      </c>
    </row>
    <row r="51" spans="1:19" x14ac:dyDescent="0.3">
      <c r="A51" s="83">
        <v>43</v>
      </c>
      <c r="B51" s="24"/>
      <c r="C51" s="27"/>
      <c r="D51" s="25"/>
      <c r="E51" s="27"/>
      <c r="F51" s="55"/>
      <c r="G51" s="56"/>
      <c r="H51" s="29"/>
      <c r="I51" s="29"/>
      <c r="R51" s="90"/>
      <c r="S51" s="101"/>
    </row>
    <row r="52" spans="1:19" x14ac:dyDescent="0.3">
      <c r="A52" s="83">
        <v>44</v>
      </c>
      <c r="B52" s="24"/>
      <c r="C52" s="27"/>
      <c r="D52" s="42" t="s">
        <v>46</v>
      </c>
      <c r="E52" s="27"/>
      <c r="F52" s="55"/>
      <c r="G52" s="56"/>
      <c r="H52" s="29"/>
      <c r="I52" s="29"/>
      <c r="R52" s="90"/>
      <c r="S52" s="90"/>
    </row>
    <row r="53" spans="1:19" x14ac:dyDescent="0.3">
      <c r="A53" s="83">
        <v>45</v>
      </c>
      <c r="B53" s="24"/>
      <c r="C53" s="27"/>
      <c r="D53" s="53"/>
      <c r="E53" s="27" t="s">
        <v>47</v>
      </c>
      <c r="F53" s="55"/>
      <c r="G53" s="56"/>
      <c r="H53" s="37">
        <v>0</v>
      </c>
      <c r="I53" s="37">
        <v>0</v>
      </c>
      <c r="L53" s="82">
        <f>H53-'[1]B.5.1. NERACA'!O60</f>
        <v>0</v>
      </c>
      <c r="R53" s="90"/>
      <c r="S53" s="90"/>
    </row>
    <row r="54" spans="1:19" x14ac:dyDescent="0.3">
      <c r="A54" s="83">
        <v>46</v>
      </c>
      <c r="B54" s="24"/>
      <c r="C54" s="27"/>
      <c r="D54" s="53"/>
      <c r="E54" s="25" t="s">
        <v>48</v>
      </c>
      <c r="F54" s="55"/>
      <c r="G54" s="56"/>
      <c r="H54" s="38">
        <f>SUM(H53)</f>
        <v>0</v>
      </c>
      <c r="I54" s="38">
        <f>SUM(I53)</f>
        <v>0</v>
      </c>
      <c r="L54" s="82">
        <f>H54-'[1]B.5.1. NERACA'!O61</f>
        <v>0</v>
      </c>
      <c r="R54" s="90"/>
      <c r="S54" s="90"/>
    </row>
    <row r="55" spans="1:19" x14ac:dyDescent="0.3">
      <c r="A55" s="83">
        <v>47</v>
      </c>
      <c r="B55" s="24"/>
      <c r="C55" s="27"/>
      <c r="D55" s="25"/>
      <c r="E55" s="27"/>
      <c r="F55" s="55"/>
      <c r="G55" s="56"/>
      <c r="H55" s="29"/>
      <c r="I55" s="29"/>
      <c r="R55" s="90"/>
      <c r="S55" s="90"/>
    </row>
    <row r="56" spans="1:19" x14ac:dyDescent="0.3">
      <c r="A56" s="83">
        <v>48</v>
      </c>
      <c r="B56" s="24"/>
      <c r="C56" s="42" t="s">
        <v>49</v>
      </c>
      <c r="D56" s="42"/>
      <c r="E56" s="42"/>
      <c r="F56" s="43"/>
      <c r="G56" s="42"/>
      <c r="H56" s="29"/>
      <c r="I56" s="29"/>
      <c r="R56" s="90"/>
      <c r="S56" s="90"/>
    </row>
    <row r="57" spans="1:19" x14ac:dyDescent="0.3">
      <c r="A57" s="83">
        <v>49</v>
      </c>
      <c r="B57" s="24"/>
      <c r="C57" s="27"/>
      <c r="D57" s="53"/>
      <c r="E57" s="27" t="s">
        <v>50</v>
      </c>
      <c r="F57" s="28"/>
      <c r="G57" s="33" t="s">
        <v>120</v>
      </c>
      <c r="H57" s="37">
        <v>264707600</v>
      </c>
      <c r="I57" s="37">
        <v>0</v>
      </c>
      <c r="L57" s="82">
        <f>H57-'[1]B.5.1. NERACA'!O64</f>
        <v>0</v>
      </c>
      <c r="R57" s="99">
        <f t="shared" ref="R57:R64" si="7">H57-I57</f>
        <v>264707600</v>
      </c>
      <c r="S57" s="90" t="e">
        <f t="shared" ref="S57:S64" si="8">R57/I57*100</f>
        <v>#DIV/0!</v>
      </c>
    </row>
    <row r="58" spans="1:19" x14ac:dyDescent="0.3">
      <c r="A58" s="83">
        <v>50</v>
      </c>
      <c r="B58" s="24"/>
      <c r="C58" s="27"/>
      <c r="D58" s="53"/>
      <c r="E58" s="27" t="s">
        <v>51</v>
      </c>
      <c r="F58" s="28"/>
      <c r="G58" s="33" t="s">
        <v>121</v>
      </c>
      <c r="H58" s="37">
        <v>1447124307</v>
      </c>
      <c r="I58" s="37">
        <v>172140000</v>
      </c>
      <c r="L58" s="82">
        <f>H58-'[1]B.5.1. NERACA'!O65</f>
        <v>0</v>
      </c>
      <c r="R58" s="99">
        <f t="shared" si="7"/>
        <v>1274984307</v>
      </c>
      <c r="S58" s="90">
        <f t="shared" si="8"/>
        <v>740.66707737887759</v>
      </c>
    </row>
    <row r="59" spans="1:19" x14ac:dyDescent="0.3">
      <c r="A59" s="83">
        <v>51</v>
      </c>
      <c r="B59" s="24"/>
      <c r="C59" s="27"/>
      <c r="D59" s="53"/>
      <c r="E59" s="27" t="s">
        <v>52</v>
      </c>
      <c r="F59" s="28"/>
      <c r="G59" s="33" t="s">
        <v>1</v>
      </c>
      <c r="H59" s="37">
        <v>0</v>
      </c>
      <c r="I59" s="37">
        <v>0</v>
      </c>
      <c r="L59" s="82">
        <f>H59-'[1]B.5.1. NERACA'!O66</f>
        <v>0</v>
      </c>
      <c r="R59" s="99">
        <f t="shared" si="7"/>
        <v>0</v>
      </c>
      <c r="S59" s="90">
        <v>0</v>
      </c>
    </row>
    <row r="60" spans="1:19" x14ac:dyDescent="0.3">
      <c r="A60" s="83">
        <v>52</v>
      </c>
      <c r="B60" s="24"/>
      <c r="C60" s="27"/>
      <c r="D60" s="53"/>
      <c r="E60" s="27" t="s">
        <v>53</v>
      </c>
      <c r="F60" s="28"/>
      <c r="G60" s="33" t="s">
        <v>122</v>
      </c>
      <c r="H60" s="37">
        <v>1118289000</v>
      </c>
      <c r="I60" s="37">
        <v>1138998200</v>
      </c>
      <c r="L60" s="82">
        <f>H60-'[1]B.5.1. NERACA'!O67</f>
        <v>0</v>
      </c>
      <c r="R60" s="99">
        <f t="shared" si="7"/>
        <v>-20709200</v>
      </c>
      <c r="S60" s="90">
        <f t="shared" si="8"/>
        <v>-1.818194269314912</v>
      </c>
    </row>
    <row r="61" spans="1:19" x14ac:dyDescent="0.3">
      <c r="A61" s="83">
        <v>53</v>
      </c>
      <c r="B61" s="24"/>
      <c r="C61" s="27"/>
      <c r="D61" s="53"/>
      <c r="E61" s="27" t="s">
        <v>54</v>
      </c>
      <c r="F61" s="28"/>
      <c r="G61" s="33" t="s">
        <v>123</v>
      </c>
      <c r="H61" s="37">
        <v>114694541360.25</v>
      </c>
      <c r="I61" s="37">
        <v>108401721397.25</v>
      </c>
      <c r="L61" s="82">
        <f>H61-'[1]B.5.1. NERACA'!O68</f>
        <v>0</v>
      </c>
      <c r="R61" s="99">
        <f t="shared" si="7"/>
        <v>6292819963</v>
      </c>
      <c r="S61" s="90">
        <f t="shared" si="8"/>
        <v>5.8050922825655791</v>
      </c>
    </row>
    <row r="62" spans="1:19" x14ac:dyDescent="0.3">
      <c r="A62" s="83">
        <v>54</v>
      </c>
      <c r="B62" s="24"/>
      <c r="C62" s="27"/>
      <c r="D62" s="53"/>
      <c r="E62" s="25" t="s">
        <v>55</v>
      </c>
      <c r="F62" s="28"/>
      <c r="G62" s="33"/>
      <c r="H62" s="38">
        <f>SUM(H57:H61)</f>
        <v>117524662267.25</v>
      </c>
      <c r="I62" s="38">
        <f>SUM(I57:I61)</f>
        <v>109712859597.25</v>
      </c>
      <c r="L62" s="82">
        <f>H62-'[1]B.5.1. NERACA'!O69</f>
        <v>0</v>
      </c>
      <c r="R62" s="98">
        <f t="shared" si="7"/>
        <v>7811802670</v>
      </c>
      <c r="S62" s="100">
        <f t="shared" si="8"/>
        <v>7.1202251939077215</v>
      </c>
    </row>
    <row r="63" spans="1:19" x14ac:dyDescent="0.3">
      <c r="A63" s="83">
        <v>55</v>
      </c>
      <c r="B63" s="24"/>
      <c r="C63" s="27"/>
      <c r="D63" s="25"/>
      <c r="E63" s="27"/>
      <c r="F63" s="28"/>
      <c r="G63" s="27"/>
      <c r="H63" s="26"/>
      <c r="I63" s="26"/>
      <c r="R63" s="90"/>
      <c r="S63" s="90"/>
    </row>
    <row r="64" spans="1:19" x14ac:dyDescent="0.3">
      <c r="A64" s="83">
        <v>56</v>
      </c>
      <c r="B64" s="41" t="s">
        <v>56</v>
      </c>
      <c r="C64" s="42"/>
      <c r="D64" s="42"/>
      <c r="E64" s="42"/>
      <c r="F64" s="43"/>
      <c r="G64" s="43"/>
      <c r="H64" s="38">
        <f>H27+H41+H50+H62</f>
        <v>2764707745262.958</v>
      </c>
      <c r="I64" s="38">
        <f>I27+I41+I50+I62</f>
        <v>2466571859873.1001</v>
      </c>
      <c r="L64" s="82">
        <f>H64-'[1]B.5.1. NERACA'!O71</f>
        <v>0</v>
      </c>
      <c r="R64" s="98">
        <f t="shared" si="7"/>
        <v>298135885389.85791</v>
      </c>
      <c r="S64" s="100">
        <f t="shared" si="8"/>
        <v>12.087054516433039</v>
      </c>
    </row>
    <row r="65" spans="1:19" x14ac:dyDescent="0.3">
      <c r="A65" s="83">
        <v>57</v>
      </c>
      <c r="B65" s="41"/>
      <c r="C65" s="42"/>
      <c r="D65" s="42"/>
      <c r="E65" s="42"/>
      <c r="F65" s="43"/>
      <c r="G65" s="42"/>
      <c r="H65" s="44"/>
      <c r="I65" s="44"/>
      <c r="R65" s="90"/>
      <c r="S65" s="90"/>
    </row>
    <row r="66" spans="1:19" x14ac:dyDescent="0.3">
      <c r="A66" s="83">
        <v>58</v>
      </c>
      <c r="B66" s="41" t="s">
        <v>57</v>
      </c>
      <c r="C66" s="42"/>
      <c r="D66" s="42"/>
      <c r="E66" s="42"/>
      <c r="F66" s="43"/>
      <c r="G66" s="42"/>
      <c r="H66" s="44"/>
      <c r="I66" s="44"/>
      <c r="R66" s="90"/>
      <c r="S66" s="90"/>
    </row>
    <row r="67" spans="1:19" x14ac:dyDescent="0.3">
      <c r="A67" s="83">
        <v>59</v>
      </c>
      <c r="B67" s="41"/>
      <c r="C67" s="42"/>
      <c r="D67" s="42"/>
      <c r="E67" s="42"/>
      <c r="F67" s="43"/>
      <c r="G67" s="42"/>
      <c r="H67" s="44"/>
      <c r="I67" s="44"/>
      <c r="R67" s="90"/>
      <c r="S67" s="90"/>
    </row>
    <row r="68" spans="1:19" x14ac:dyDescent="0.3">
      <c r="A68" s="83">
        <v>60</v>
      </c>
      <c r="B68" s="24"/>
      <c r="C68" s="42" t="s">
        <v>58</v>
      </c>
      <c r="D68" s="42"/>
      <c r="E68" s="42"/>
      <c r="F68" s="43"/>
      <c r="G68" s="42"/>
      <c r="H68" s="29"/>
      <c r="I68" s="29"/>
      <c r="R68" s="90"/>
      <c r="S68" s="90"/>
    </row>
    <row r="69" spans="1:19" x14ac:dyDescent="0.3">
      <c r="A69" s="83">
        <v>61</v>
      </c>
      <c r="B69" s="24"/>
      <c r="C69" s="36"/>
      <c r="D69" s="36" t="s">
        <v>59</v>
      </c>
      <c r="E69" s="36"/>
      <c r="F69" s="35"/>
      <c r="G69" s="33" t="s">
        <v>130</v>
      </c>
      <c r="H69" s="37">
        <v>659392867</v>
      </c>
      <c r="I69" s="37">
        <v>659392867</v>
      </c>
      <c r="L69" s="82">
        <f>H69-'[1]B.5.1. NERACA'!O76</f>
        <v>0</v>
      </c>
      <c r="R69" s="99">
        <f t="shared" ref="R69:R76" si="9">H69-I69</f>
        <v>0</v>
      </c>
      <c r="S69" s="90">
        <f t="shared" ref="S69:S76" si="10">R69/I69*100</f>
        <v>0</v>
      </c>
    </row>
    <row r="70" spans="1:19" x14ac:dyDescent="0.3">
      <c r="A70" s="83">
        <v>62</v>
      </c>
      <c r="B70" s="24"/>
      <c r="C70" s="36"/>
      <c r="D70" s="36" t="s">
        <v>60</v>
      </c>
      <c r="E70" s="36"/>
      <c r="F70" s="35"/>
      <c r="G70" s="33" t="s">
        <v>124</v>
      </c>
      <c r="H70" s="37">
        <v>186529776</v>
      </c>
      <c r="I70" s="37">
        <v>54003779</v>
      </c>
      <c r="L70" s="82">
        <f>H70-'[1]B.5.1. NERACA'!O77</f>
        <v>0</v>
      </c>
      <c r="R70" s="99">
        <f t="shared" si="9"/>
        <v>132525997</v>
      </c>
      <c r="S70" s="90">
        <f t="shared" si="10"/>
        <v>245.40133941367324</v>
      </c>
    </row>
    <row r="71" spans="1:19" x14ac:dyDescent="0.3">
      <c r="A71" s="83">
        <v>63</v>
      </c>
      <c r="B71" s="24"/>
      <c r="C71" s="36"/>
      <c r="D71" s="36" t="s">
        <v>64</v>
      </c>
      <c r="E71" s="36"/>
      <c r="F71" s="35"/>
      <c r="G71" s="33" t="s">
        <v>125</v>
      </c>
      <c r="H71" s="37">
        <v>1461318504</v>
      </c>
      <c r="I71" s="37">
        <v>0</v>
      </c>
      <c r="L71" s="82">
        <f>H71-'[1]B.5.1. NERACA'!O78</f>
        <v>0</v>
      </c>
      <c r="R71" s="99">
        <f t="shared" si="9"/>
        <v>1461318504</v>
      </c>
      <c r="S71" s="90" t="e">
        <f t="shared" si="10"/>
        <v>#DIV/0!</v>
      </c>
    </row>
    <row r="72" spans="1:19" x14ac:dyDescent="0.3">
      <c r="A72" s="83">
        <v>64</v>
      </c>
      <c r="B72" s="24"/>
      <c r="C72" s="36"/>
      <c r="D72" s="36" t="s">
        <v>61</v>
      </c>
      <c r="E72" s="36"/>
      <c r="F72" s="35"/>
      <c r="G72" s="33" t="s">
        <v>126</v>
      </c>
      <c r="H72" s="37">
        <v>961722858.44000006</v>
      </c>
      <c r="I72" s="37">
        <v>822298623.01999998</v>
      </c>
      <c r="L72" s="82">
        <f>H72-'[1]B.5.1. NERACA'!O79</f>
        <v>0</v>
      </c>
      <c r="R72" s="99">
        <f t="shared" si="9"/>
        <v>139424235.42000008</v>
      </c>
      <c r="S72" s="90">
        <f t="shared" si="10"/>
        <v>16.955426108819957</v>
      </c>
    </row>
    <row r="73" spans="1:19" x14ac:dyDescent="0.3">
      <c r="A73" s="83">
        <v>65</v>
      </c>
      <c r="B73" s="24"/>
      <c r="C73" s="36"/>
      <c r="D73" s="36" t="s">
        <v>62</v>
      </c>
      <c r="E73" s="36"/>
      <c r="F73" s="35"/>
      <c r="G73" s="33" t="s">
        <v>127</v>
      </c>
      <c r="H73" s="37">
        <v>13331484016</v>
      </c>
      <c r="I73" s="37">
        <v>11612552398.639999</v>
      </c>
      <c r="L73" s="82">
        <f>H73-'[1]B.5.1. NERACA'!O80</f>
        <v>0</v>
      </c>
      <c r="R73" s="99">
        <f t="shared" si="9"/>
        <v>1718931617.3600006</v>
      </c>
      <c r="S73" s="90">
        <f t="shared" si="10"/>
        <v>14.80235833046758</v>
      </c>
    </row>
    <row r="74" spans="1:19" x14ac:dyDescent="0.3">
      <c r="A74" s="83">
        <v>66</v>
      </c>
      <c r="B74" s="24"/>
      <c r="C74" s="36"/>
      <c r="D74" s="36" t="s">
        <v>63</v>
      </c>
      <c r="E74" s="36"/>
      <c r="F74" s="35"/>
      <c r="G74" s="33" t="s">
        <v>128</v>
      </c>
      <c r="H74" s="37">
        <v>24800000000</v>
      </c>
      <c r="I74" s="37">
        <v>12400000000</v>
      </c>
      <c r="L74" s="82">
        <f>H74-'[1]B.5.1. NERACA'!O81</f>
        <v>0</v>
      </c>
      <c r="R74" s="99">
        <f t="shared" si="9"/>
        <v>12400000000</v>
      </c>
      <c r="S74" s="90">
        <f t="shared" si="10"/>
        <v>100</v>
      </c>
    </row>
    <row r="75" spans="1:19" x14ac:dyDescent="0.3">
      <c r="A75" s="83">
        <v>67</v>
      </c>
      <c r="B75" s="24"/>
      <c r="C75" s="36"/>
      <c r="D75" s="36" t="s">
        <v>65</v>
      </c>
      <c r="E75" s="36"/>
      <c r="F75" s="35"/>
      <c r="G75" s="33" t="s">
        <v>129</v>
      </c>
      <c r="H75" s="37">
        <v>94345064.930000007</v>
      </c>
      <c r="I75" s="37">
        <v>0</v>
      </c>
      <c r="L75" s="82">
        <f>H75-'[1]B.5.1. NERACA'!O82</f>
        <v>0</v>
      </c>
      <c r="R75" s="99">
        <f t="shared" si="9"/>
        <v>94345064.930000007</v>
      </c>
      <c r="S75" s="90" t="e">
        <f t="shared" si="10"/>
        <v>#DIV/0!</v>
      </c>
    </row>
    <row r="76" spans="1:19" x14ac:dyDescent="0.3">
      <c r="A76" s="83">
        <v>68</v>
      </c>
      <c r="B76" s="24"/>
      <c r="C76" s="36"/>
      <c r="D76" s="42" t="s">
        <v>66</v>
      </c>
      <c r="E76" s="36"/>
      <c r="F76" s="35"/>
      <c r="G76" s="33"/>
      <c r="H76" s="38">
        <f>SUM(H69:H75)</f>
        <v>41494793086.370003</v>
      </c>
      <c r="I76" s="38">
        <f>SUM(I69:I75)</f>
        <v>25548247667.66</v>
      </c>
      <c r="L76" s="82">
        <f>H76-'[1]B.5.1. NERACA'!O83</f>
        <v>0</v>
      </c>
      <c r="R76" s="98">
        <f t="shared" si="9"/>
        <v>15946545418.710003</v>
      </c>
      <c r="S76" s="100">
        <f t="shared" si="10"/>
        <v>62.417374475728849</v>
      </c>
    </row>
    <row r="77" spans="1:19" x14ac:dyDescent="0.3">
      <c r="A77" s="83">
        <v>69</v>
      </c>
      <c r="B77" s="24"/>
      <c r="C77" s="25"/>
      <c r="D77" s="86"/>
      <c r="E77" s="86"/>
      <c r="F77" s="87"/>
      <c r="G77" s="86"/>
      <c r="H77" s="29"/>
      <c r="I77" s="29"/>
      <c r="R77" s="90"/>
      <c r="S77" s="90"/>
    </row>
    <row r="78" spans="1:19" x14ac:dyDescent="0.3">
      <c r="A78" s="83">
        <v>70</v>
      </c>
      <c r="B78" s="57"/>
      <c r="C78" s="42" t="s">
        <v>67</v>
      </c>
      <c r="D78" s="60"/>
      <c r="E78" s="60"/>
      <c r="F78" s="61"/>
      <c r="G78" s="60"/>
      <c r="H78" s="29"/>
      <c r="I78" s="29"/>
      <c r="R78" s="90"/>
      <c r="S78" s="90"/>
    </row>
    <row r="79" spans="1:19" x14ac:dyDescent="0.3">
      <c r="A79" s="83">
        <v>71</v>
      </c>
      <c r="B79" s="24"/>
      <c r="C79" s="36"/>
      <c r="D79" s="27" t="s">
        <v>68</v>
      </c>
      <c r="E79" s="58"/>
      <c r="F79" s="59"/>
      <c r="G79" s="58"/>
      <c r="H79" s="37">
        <v>0</v>
      </c>
      <c r="I79" s="37">
        <v>0</v>
      </c>
      <c r="L79" s="82">
        <f>H79-'[1]B.5.1. NERACA'!O86</f>
        <v>0</v>
      </c>
      <c r="R79" s="99">
        <f t="shared" ref="R79:R87" si="11">H79-I79</f>
        <v>0</v>
      </c>
      <c r="S79" s="90" t="e">
        <f t="shared" ref="S79:S87" si="12">R79/I79*100</f>
        <v>#DIV/0!</v>
      </c>
    </row>
    <row r="80" spans="1:19" x14ac:dyDescent="0.3">
      <c r="A80" s="83">
        <v>72</v>
      </c>
      <c r="B80" s="24"/>
      <c r="C80" s="36"/>
      <c r="D80" s="27" t="s">
        <v>69</v>
      </c>
      <c r="E80" s="58"/>
      <c r="F80" s="59"/>
      <c r="G80" s="33" t="s">
        <v>131</v>
      </c>
      <c r="H80" s="37">
        <v>41876982000.400002</v>
      </c>
      <c r="I80" s="37">
        <v>68099021350.400002</v>
      </c>
      <c r="L80" s="82">
        <f>H80-'[1]B.5.1. NERACA'!O87</f>
        <v>0</v>
      </c>
      <c r="R80" s="99">
        <f t="shared" si="11"/>
        <v>-26222039350</v>
      </c>
      <c r="S80" s="90">
        <f t="shared" si="12"/>
        <v>-38.505750640785052</v>
      </c>
    </row>
    <row r="81" spans="1:20" x14ac:dyDescent="0.3">
      <c r="A81" s="83">
        <v>73</v>
      </c>
      <c r="B81" s="24"/>
      <c r="C81" s="36"/>
      <c r="D81" s="27" t="s">
        <v>70</v>
      </c>
      <c r="E81" s="58"/>
      <c r="F81" s="59"/>
      <c r="G81" s="58"/>
      <c r="H81" s="37">
        <v>0</v>
      </c>
      <c r="I81" s="37">
        <v>0</v>
      </c>
      <c r="L81" s="82">
        <f>H81-'[1]B.5.1. NERACA'!O88</f>
        <v>0</v>
      </c>
      <c r="R81" s="99">
        <f t="shared" si="11"/>
        <v>0</v>
      </c>
      <c r="S81" s="90" t="e">
        <f t="shared" si="12"/>
        <v>#DIV/0!</v>
      </c>
    </row>
    <row r="82" spans="1:20" x14ac:dyDescent="0.3">
      <c r="A82" s="83">
        <v>74</v>
      </c>
      <c r="B82" s="24"/>
      <c r="C82" s="36"/>
      <c r="D82" s="27" t="s">
        <v>71</v>
      </c>
      <c r="E82" s="58"/>
      <c r="F82" s="59"/>
      <c r="G82" s="58"/>
      <c r="H82" s="37">
        <v>0</v>
      </c>
      <c r="I82" s="37">
        <v>0</v>
      </c>
      <c r="L82" s="82">
        <f>H82-'[1]B.5.1. NERACA'!O89</f>
        <v>0</v>
      </c>
      <c r="R82" s="99">
        <f t="shared" si="11"/>
        <v>0</v>
      </c>
      <c r="S82" s="90" t="e">
        <f t="shared" si="12"/>
        <v>#DIV/0!</v>
      </c>
    </row>
    <row r="83" spans="1:20" x14ac:dyDescent="0.3">
      <c r="A83" s="83">
        <v>75</v>
      </c>
      <c r="B83" s="24"/>
      <c r="C83" s="36"/>
      <c r="D83" s="27" t="s">
        <v>72</v>
      </c>
      <c r="E83" s="58"/>
      <c r="F83" s="59"/>
      <c r="G83" s="58"/>
      <c r="H83" s="37">
        <v>0</v>
      </c>
      <c r="I83" s="37">
        <v>0</v>
      </c>
      <c r="L83" s="82">
        <f>H83-'[1]B.5.1. NERACA'!O90</f>
        <v>0</v>
      </c>
      <c r="R83" s="99">
        <f t="shared" si="11"/>
        <v>0</v>
      </c>
      <c r="S83" s="90" t="e">
        <f t="shared" si="12"/>
        <v>#DIV/0!</v>
      </c>
    </row>
    <row r="84" spans="1:20" x14ac:dyDescent="0.3">
      <c r="A84" s="83">
        <v>76</v>
      </c>
      <c r="B84" s="24"/>
      <c r="C84" s="36"/>
      <c r="D84" s="27" t="s">
        <v>73</v>
      </c>
      <c r="E84" s="58"/>
      <c r="F84" s="59"/>
      <c r="G84" s="58"/>
      <c r="H84" s="37">
        <v>0</v>
      </c>
      <c r="I84" s="37">
        <v>0</v>
      </c>
      <c r="L84" s="82">
        <f>H84-'[1]B.5.1. NERACA'!O91</f>
        <v>0</v>
      </c>
      <c r="R84" s="99">
        <f t="shared" si="11"/>
        <v>0</v>
      </c>
      <c r="S84" s="90" t="e">
        <f t="shared" si="12"/>
        <v>#DIV/0!</v>
      </c>
    </row>
    <row r="85" spans="1:20" x14ac:dyDescent="0.3">
      <c r="A85" s="83">
        <v>77</v>
      </c>
      <c r="B85" s="24"/>
      <c r="C85" s="36"/>
      <c r="D85" s="36" t="s">
        <v>61</v>
      </c>
      <c r="E85" s="58"/>
      <c r="F85" s="59"/>
      <c r="G85" s="58"/>
      <c r="H85" s="37">
        <v>0</v>
      </c>
      <c r="I85" s="37">
        <v>0</v>
      </c>
      <c r="L85" s="82">
        <f>H85-'[1]B.5.1. NERACA'!O92</f>
        <v>0</v>
      </c>
      <c r="R85" s="99">
        <f t="shared" si="11"/>
        <v>0</v>
      </c>
      <c r="S85" s="90" t="e">
        <f t="shared" si="12"/>
        <v>#DIV/0!</v>
      </c>
    </row>
    <row r="86" spans="1:20" x14ac:dyDescent="0.3">
      <c r="A86" s="83">
        <v>78</v>
      </c>
      <c r="B86" s="24"/>
      <c r="C86" s="36"/>
      <c r="D86" s="42" t="s">
        <v>74</v>
      </c>
      <c r="E86" s="58"/>
      <c r="F86" s="59"/>
      <c r="G86" s="59"/>
      <c r="H86" s="29">
        <f>SUM(H79:H85)</f>
        <v>41876982000.400002</v>
      </c>
      <c r="I86" s="29">
        <f>SUM(I79:I85)</f>
        <v>68099021350.400002</v>
      </c>
      <c r="L86" s="82">
        <f>H86-'[1]B.5.1. NERACA'!O93</f>
        <v>0</v>
      </c>
      <c r="R86" s="98">
        <f t="shared" si="11"/>
        <v>-26222039350</v>
      </c>
      <c r="S86" s="100">
        <f t="shared" si="12"/>
        <v>-38.505750640785052</v>
      </c>
    </row>
    <row r="87" spans="1:20" x14ac:dyDescent="0.3">
      <c r="A87" s="83">
        <v>79</v>
      </c>
      <c r="B87" s="120" t="s">
        <v>75</v>
      </c>
      <c r="C87" s="121"/>
      <c r="D87" s="121"/>
      <c r="E87" s="121"/>
      <c r="F87" s="122"/>
      <c r="G87" s="61"/>
      <c r="H87" s="38">
        <f>H76+H86</f>
        <v>83371775086.770004</v>
      </c>
      <c r="I87" s="38">
        <f>I76+I86</f>
        <v>93647269018.059998</v>
      </c>
      <c r="L87" s="82">
        <f>H87-'[1]B.5.1. NERACA'!O94</f>
        <v>0</v>
      </c>
      <c r="R87" s="98">
        <f t="shared" si="11"/>
        <v>-10275493931.289993</v>
      </c>
      <c r="S87" s="100">
        <f t="shared" si="12"/>
        <v>-10.972550549560982</v>
      </c>
    </row>
    <row r="88" spans="1:20" x14ac:dyDescent="0.3">
      <c r="A88" s="83">
        <v>80</v>
      </c>
      <c r="B88" s="24"/>
      <c r="C88" s="53"/>
      <c r="D88" s="53"/>
      <c r="E88" s="53"/>
      <c r="F88" s="62"/>
      <c r="G88" s="63"/>
      <c r="H88" s="64"/>
      <c r="I88" s="64"/>
      <c r="R88" s="90"/>
      <c r="S88" s="90"/>
    </row>
    <row r="89" spans="1:20" x14ac:dyDescent="0.3">
      <c r="A89" s="83">
        <v>81</v>
      </c>
      <c r="B89" s="120" t="s">
        <v>76</v>
      </c>
      <c r="C89" s="121"/>
      <c r="D89" s="121"/>
      <c r="E89" s="121"/>
      <c r="F89" s="122"/>
      <c r="G89" s="60"/>
      <c r="H89" s="26"/>
      <c r="I89" s="26"/>
      <c r="R89" s="90"/>
      <c r="S89" s="90"/>
    </row>
    <row r="90" spans="1:20" x14ac:dyDescent="0.3">
      <c r="A90" s="83">
        <v>82</v>
      </c>
      <c r="B90" s="24"/>
      <c r="C90" s="25"/>
      <c r="D90" s="27"/>
      <c r="E90" s="36"/>
      <c r="F90" s="35"/>
      <c r="G90" s="36"/>
      <c r="H90" s="26"/>
      <c r="I90" s="26"/>
      <c r="R90" s="90"/>
      <c r="S90" s="90"/>
    </row>
    <row r="91" spans="1:20" x14ac:dyDescent="0.3">
      <c r="A91" s="83">
        <v>83</v>
      </c>
      <c r="B91" s="24"/>
      <c r="C91" s="42" t="s">
        <v>77</v>
      </c>
      <c r="D91" s="70"/>
      <c r="E91" s="70"/>
      <c r="F91" s="65"/>
      <c r="G91" s="70"/>
      <c r="H91" s="26"/>
      <c r="I91" s="26"/>
      <c r="R91" s="90"/>
      <c r="S91" s="90"/>
    </row>
    <row r="92" spans="1:20" x14ac:dyDescent="0.3">
      <c r="A92" s="83">
        <v>84</v>
      </c>
      <c r="B92" s="30"/>
      <c r="C92" s="33"/>
      <c r="D92" s="33" t="s">
        <v>78</v>
      </c>
      <c r="E92" s="33"/>
      <c r="F92" s="32"/>
      <c r="G92" s="33" t="s">
        <v>132</v>
      </c>
      <c r="H92" s="34">
        <v>71946050935.089996</v>
      </c>
      <c r="I92" s="34">
        <v>94202068244.859985</v>
      </c>
      <c r="K92" s="82">
        <f>H12+H13+H14-H69-H70-H71-H92</f>
        <v>0</v>
      </c>
      <c r="L92" s="82">
        <f>H92-'[1]B.5.1. NERACA'!O99</f>
        <v>0</v>
      </c>
      <c r="R92" s="99">
        <f t="shared" ref="R92:R97" si="13">H92-I92</f>
        <v>-22256017309.769989</v>
      </c>
      <c r="S92" s="90">
        <f t="shared" ref="S92:S97" si="14">R92/I92*100</f>
        <v>-23.62582661340279</v>
      </c>
      <c r="T92" s="34">
        <v>71946050935.089996</v>
      </c>
    </row>
    <row r="93" spans="1:20" x14ac:dyDescent="0.3">
      <c r="A93" s="83">
        <v>85</v>
      </c>
      <c r="B93" s="24"/>
      <c r="C93" s="36"/>
      <c r="D93" s="36" t="s">
        <v>79</v>
      </c>
      <c r="E93" s="36"/>
      <c r="F93" s="35"/>
      <c r="G93" s="33" t="s">
        <v>136</v>
      </c>
      <c r="H93" s="37">
        <v>221188827.40000001</v>
      </c>
      <c r="I93" s="37">
        <v>0</v>
      </c>
      <c r="K93" s="82">
        <f>H15-H93</f>
        <v>0</v>
      </c>
      <c r="L93" s="82">
        <f>H93-'[1]B.5.1. NERACA'!O100</f>
        <v>0</v>
      </c>
      <c r="R93" s="99">
        <f t="shared" si="13"/>
        <v>221188827.40000001</v>
      </c>
      <c r="S93" s="90" t="e">
        <f t="shared" si="14"/>
        <v>#DIV/0!</v>
      </c>
      <c r="T93" s="17">
        <f>T92-H12</f>
        <v>1240575326.1999969</v>
      </c>
    </row>
    <row r="94" spans="1:20" x14ac:dyDescent="0.3">
      <c r="A94" s="83">
        <v>86</v>
      </c>
      <c r="B94" s="24"/>
      <c r="C94" s="36"/>
      <c r="D94" s="36" t="s">
        <v>80</v>
      </c>
      <c r="E94" s="36"/>
      <c r="F94" s="35"/>
      <c r="G94" s="33" t="s">
        <v>133</v>
      </c>
      <c r="H94" s="37">
        <v>45578383115.699997</v>
      </c>
      <c r="I94" s="37">
        <v>20536801519.030003</v>
      </c>
      <c r="K94" s="82">
        <f>H16-H94</f>
        <v>0</v>
      </c>
      <c r="L94" s="82">
        <f>H94-'[1]B.5.1. NERACA'!O101</f>
        <v>0</v>
      </c>
      <c r="R94" s="99">
        <f t="shared" si="13"/>
        <v>25041581596.669994</v>
      </c>
      <c r="S94" s="90">
        <f t="shared" si="14"/>
        <v>121.93515905320373</v>
      </c>
    </row>
    <row r="95" spans="1:20" x14ac:dyDescent="0.3">
      <c r="A95" s="83">
        <v>87</v>
      </c>
      <c r="B95" s="24"/>
      <c r="C95" s="36"/>
      <c r="D95" s="36" t="s">
        <v>81</v>
      </c>
      <c r="E95" s="36"/>
      <c r="F95" s="35"/>
      <c r="G95" s="33" t="s">
        <v>134</v>
      </c>
      <c r="H95" s="37">
        <v>12305888754</v>
      </c>
      <c r="I95" s="37">
        <v>11260773074</v>
      </c>
      <c r="K95" s="17">
        <f>H25-H95</f>
        <v>0</v>
      </c>
      <c r="L95" s="82">
        <f>H95-'[1]B.5.1. NERACA'!O102</f>
        <v>0</v>
      </c>
      <c r="R95" s="99">
        <f t="shared" si="13"/>
        <v>1045115680</v>
      </c>
      <c r="S95" s="90">
        <f t="shared" si="14"/>
        <v>9.2810295805806415</v>
      </c>
    </row>
    <row r="96" spans="1:20" x14ac:dyDescent="0.3">
      <c r="A96" s="83">
        <v>88</v>
      </c>
      <c r="B96" s="24"/>
      <c r="C96" s="36"/>
      <c r="D96" s="108" t="s">
        <v>82</v>
      </c>
      <c r="E96" s="108"/>
      <c r="F96" s="109"/>
      <c r="G96" s="33" t="s">
        <v>135</v>
      </c>
      <c r="H96" s="9">
        <v>-39187551939.370003</v>
      </c>
      <c r="I96" s="9">
        <v>-24834851021.66</v>
      </c>
      <c r="K96" s="82">
        <f>SUM(H72+H73+H74+H75)+H96</f>
        <v>0</v>
      </c>
      <c r="L96" s="82">
        <f>H96-'[1]B.5.1. NERACA'!O103</f>
        <v>0</v>
      </c>
      <c r="R96" s="99">
        <f t="shared" si="13"/>
        <v>-14352700917.710003</v>
      </c>
      <c r="S96" s="90">
        <f t="shared" si="14"/>
        <v>57.792579086510855</v>
      </c>
    </row>
    <row r="97" spans="1:19" x14ac:dyDescent="0.3">
      <c r="A97" s="83">
        <v>89</v>
      </c>
      <c r="B97" s="24"/>
      <c r="C97" s="36"/>
      <c r="D97" s="42" t="s">
        <v>83</v>
      </c>
      <c r="E97" s="36"/>
      <c r="F97" s="35"/>
      <c r="G97" s="33"/>
      <c r="H97" s="38">
        <f>SUM(H92:H96)</f>
        <v>90863959692.819977</v>
      </c>
      <c r="I97" s="38">
        <f>SUM(I92:I96)</f>
        <v>101164791816.22998</v>
      </c>
      <c r="L97" s="82">
        <f>H97-'[1]B.5.1. NERACA'!O105</f>
        <v>0</v>
      </c>
      <c r="R97" s="98">
        <f t="shared" si="13"/>
        <v>-10300832123.410004</v>
      </c>
      <c r="S97" s="100">
        <f t="shared" si="14"/>
        <v>-10.182230337726478</v>
      </c>
    </row>
    <row r="98" spans="1:19" x14ac:dyDescent="0.3">
      <c r="A98" s="83">
        <v>90</v>
      </c>
      <c r="B98" s="24"/>
      <c r="C98" s="36"/>
      <c r="D98" s="36"/>
      <c r="E98" s="36"/>
      <c r="F98" s="35"/>
      <c r="G98" s="33"/>
      <c r="H98" s="88"/>
      <c r="I98" s="88"/>
      <c r="R98" s="90"/>
      <c r="S98" s="90"/>
    </row>
    <row r="99" spans="1:19" x14ac:dyDescent="0.3">
      <c r="A99" s="83">
        <v>91</v>
      </c>
      <c r="B99" s="24"/>
      <c r="C99" s="42" t="s">
        <v>84</v>
      </c>
      <c r="D99" s="70"/>
      <c r="E99" s="70"/>
      <c r="F99" s="70"/>
      <c r="G99" s="69"/>
      <c r="H99" s="88"/>
      <c r="I99" s="88"/>
      <c r="R99" s="90"/>
      <c r="S99" s="90"/>
    </row>
    <row r="100" spans="1:19" x14ac:dyDescent="0.3">
      <c r="A100" s="83">
        <v>92</v>
      </c>
      <c r="B100" s="24"/>
      <c r="C100" s="36"/>
      <c r="D100" s="36" t="s">
        <v>85</v>
      </c>
      <c r="E100" s="36"/>
      <c r="F100" s="35"/>
      <c r="G100" s="33" t="s">
        <v>137</v>
      </c>
      <c r="H100" s="88">
        <v>75310947539.478653</v>
      </c>
      <c r="I100" s="88">
        <v>53874134745.260002</v>
      </c>
      <c r="K100" s="13">
        <f>H41-H100</f>
        <v>0</v>
      </c>
      <c r="L100" s="82">
        <f>H100-'[1]B.5.1. NERACA'!O108</f>
        <v>0</v>
      </c>
      <c r="R100" s="99">
        <f t="shared" ref="R100:R104" si="15">H100-I100</f>
        <v>21436812794.218651</v>
      </c>
      <c r="S100" s="90">
        <f t="shared" ref="S100:S104" si="16">R100/I100*100</f>
        <v>39.790546791296208</v>
      </c>
    </row>
    <row r="101" spans="1:19" x14ac:dyDescent="0.3">
      <c r="A101" s="83">
        <v>93</v>
      </c>
      <c r="B101" s="24"/>
      <c r="C101" s="36"/>
      <c r="D101" s="36" t="s">
        <v>86</v>
      </c>
      <c r="E101" s="36"/>
      <c r="F101" s="35"/>
      <c r="G101" s="33" t="s">
        <v>138</v>
      </c>
      <c r="H101" s="88">
        <v>2439513382677.0396</v>
      </c>
      <c r="I101" s="88">
        <v>2176271826046.7</v>
      </c>
      <c r="K101" s="17">
        <f>H50-H101</f>
        <v>0</v>
      </c>
      <c r="L101" s="82">
        <f>H101-'[1]B.5.1. NERACA'!O109</f>
        <v>0</v>
      </c>
      <c r="R101" s="99">
        <f t="shared" si="15"/>
        <v>263241556630.3396</v>
      </c>
      <c r="S101" s="90">
        <f t="shared" si="16"/>
        <v>12.095986975511707</v>
      </c>
    </row>
    <row r="102" spans="1:19" x14ac:dyDescent="0.3">
      <c r="A102" s="83">
        <v>94</v>
      </c>
      <c r="B102" s="24"/>
      <c r="C102" s="36"/>
      <c r="D102" s="36" t="s">
        <v>87</v>
      </c>
      <c r="E102" s="36"/>
      <c r="F102" s="35"/>
      <c r="G102" s="33" t="s">
        <v>139</v>
      </c>
      <c r="H102" s="88">
        <v>117524662267.25</v>
      </c>
      <c r="I102" s="88">
        <v>109712859597.25</v>
      </c>
      <c r="K102" s="13">
        <f>H62-H102</f>
        <v>0</v>
      </c>
      <c r="L102" s="82">
        <f>H102-'[1]B.5.1. NERACA'!O110</f>
        <v>0</v>
      </c>
      <c r="R102" s="99">
        <f t="shared" si="15"/>
        <v>7811802670</v>
      </c>
      <c r="S102" s="90">
        <f t="shared" si="16"/>
        <v>7.1202251939077215</v>
      </c>
    </row>
    <row r="103" spans="1:19" x14ac:dyDescent="0.3">
      <c r="A103" s="83">
        <v>95</v>
      </c>
      <c r="B103" s="24"/>
      <c r="C103" s="36"/>
      <c r="D103" s="110" t="s">
        <v>88</v>
      </c>
      <c r="E103" s="110"/>
      <c r="F103" s="111"/>
      <c r="G103" s="33" t="s">
        <v>140</v>
      </c>
      <c r="H103" s="9">
        <v>-41876982000.400002</v>
      </c>
      <c r="I103" s="9">
        <v>-68099021350.400002</v>
      </c>
      <c r="K103" s="82">
        <f>H86+H103</f>
        <v>0</v>
      </c>
      <c r="L103" s="82">
        <f>H103-'[1]B.5.1. NERACA'!O111</f>
        <v>0</v>
      </c>
      <c r="R103" s="99">
        <f t="shared" si="15"/>
        <v>26222039350</v>
      </c>
      <c r="S103" s="90">
        <f t="shared" si="16"/>
        <v>-38.505750640785052</v>
      </c>
    </row>
    <row r="104" spans="1:19" x14ac:dyDescent="0.3">
      <c r="A104" s="83">
        <v>96</v>
      </c>
      <c r="B104" s="24"/>
      <c r="C104" s="36"/>
      <c r="D104" s="42" t="s">
        <v>89</v>
      </c>
      <c r="E104" s="36"/>
      <c r="F104" s="35"/>
      <c r="G104" s="33"/>
      <c r="H104" s="38">
        <f>SUM(H100:H103)</f>
        <v>2590472010483.3682</v>
      </c>
      <c r="I104" s="38">
        <f>SUM(I100:I103)</f>
        <v>2271759799038.8101</v>
      </c>
      <c r="L104" s="82">
        <f>H104-'[1]B.5.1. NERACA'!O113</f>
        <v>0</v>
      </c>
      <c r="R104" s="98">
        <f t="shared" si="15"/>
        <v>318712211444.55811</v>
      </c>
      <c r="S104" s="100">
        <f t="shared" si="16"/>
        <v>14.029309418161482</v>
      </c>
    </row>
    <row r="105" spans="1:19" x14ac:dyDescent="0.3">
      <c r="A105" s="83">
        <v>97</v>
      </c>
      <c r="B105" s="24"/>
      <c r="C105" s="36"/>
      <c r="D105" s="36"/>
      <c r="E105" s="36"/>
      <c r="F105" s="35"/>
      <c r="G105" s="36"/>
      <c r="H105" s="26"/>
      <c r="I105" s="26"/>
      <c r="R105" s="90"/>
      <c r="S105" s="90"/>
    </row>
    <row r="106" spans="1:19" x14ac:dyDescent="0.3">
      <c r="A106" s="83">
        <v>98</v>
      </c>
      <c r="B106" s="24"/>
      <c r="C106" s="105" t="s">
        <v>90</v>
      </c>
      <c r="D106" s="105"/>
      <c r="E106" s="105"/>
      <c r="F106" s="105"/>
      <c r="G106" s="66"/>
      <c r="H106" s="26"/>
      <c r="I106" s="26"/>
      <c r="R106" s="90"/>
      <c r="S106" s="90"/>
    </row>
    <row r="107" spans="1:19" x14ac:dyDescent="0.3">
      <c r="A107" s="83">
        <v>99</v>
      </c>
      <c r="B107" s="24"/>
      <c r="C107" s="36"/>
      <c r="D107" s="36" t="s">
        <v>91</v>
      </c>
      <c r="E107" s="36"/>
      <c r="F107" s="36"/>
      <c r="G107" s="67"/>
      <c r="H107" s="37">
        <v>0</v>
      </c>
      <c r="I107" s="37">
        <v>0</v>
      </c>
      <c r="L107" s="82">
        <f>H107-'[1]B.5.1. NERACA'!O116</f>
        <v>0</v>
      </c>
      <c r="R107" s="90"/>
      <c r="S107" s="90"/>
    </row>
    <row r="108" spans="1:19" x14ac:dyDescent="0.3">
      <c r="A108" s="83">
        <v>100</v>
      </c>
      <c r="B108" s="24"/>
      <c r="C108" s="36"/>
      <c r="D108" s="42" t="s">
        <v>92</v>
      </c>
      <c r="E108" s="36"/>
      <c r="F108" s="36"/>
      <c r="G108" s="67"/>
      <c r="H108" s="38">
        <f>H107</f>
        <v>0</v>
      </c>
      <c r="I108" s="38">
        <f>I107</f>
        <v>0</v>
      </c>
      <c r="L108" s="82">
        <f>H108-'[1]B.5.1. NERACA'!O117</f>
        <v>0</v>
      </c>
      <c r="R108" s="90"/>
      <c r="S108" s="90"/>
    </row>
    <row r="109" spans="1:19" x14ac:dyDescent="0.3">
      <c r="A109" s="83">
        <v>101</v>
      </c>
      <c r="B109" s="24"/>
      <c r="C109" s="53"/>
      <c r="D109" s="53"/>
      <c r="E109" s="53"/>
      <c r="F109" s="53"/>
      <c r="G109" s="68"/>
      <c r="H109" s="64"/>
      <c r="I109" s="64"/>
      <c r="R109" s="90"/>
      <c r="S109" s="90"/>
    </row>
    <row r="110" spans="1:19" x14ac:dyDescent="0.3">
      <c r="A110" s="83">
        <v>102</v>
      </c>
      <c r="B110" s="24"/>
      <c r="C110" s="42" t="s">
        <v>93</v>
      </c>
      <c r="D110" s="70"/>
      <c r="E110" s="70"/>
      <c r="F110" s="70"/>
      <c r="G110" s="69"/>
      <c r="H110" s="38">
        <f>H97+H104+H108</f>
        <v>2681335970176.188</v>
      </c>
      <c r="I110" s="38">
        <f>I97+I104+I108</f>
        <v>2372924590855.04</v>
      </c>
      <c r="L110" s="82">
        <f>H110-'[1]B.5.1. NERACA'!O119</f>
        <v>0</v>
      </c>
      <c r="R110" s="98">
        <f t="shared" ref="R110" si="17">H110-I110</f>
        <v>308411379321.14795</v>
      </c>
      <c r="S110" s="100">
        <f t="shared" ref="S110" si="18">R110/I110*100</f>
        <v>12.997099887191002</v>
      </c>
    </row>
    <row r="111" spans="1:19" x14ac:dyDescent="0.3">
      <c r="A111" s="83">
        <v>103</v>
      </c>
      <c r="B111" s="24"/>
      <c r="C111" s="36"/>
      <c r="D111" s="42"/>
      <c r="E111" s="36"/>
      <c r="F111" s="36"/>
      <c r="G111" s="67"/>
      <c r="H111" s="29"/>
      <c r="I111" s="29"/>
      <c r="R111" s="90"/>
      <c r="S111" s="90"/>
    </row>
    <row r="112" spans="1:19" x14ac:dyDescent="0.3">
      <c r="A112" s="83">
        <v>104</v>
      </c>
      <c r="B112" s="106" t="s">
        <v>94</v>
      </c>
      <c r="C112" s="107"/>
      <c r="D112" s="107"/>
      <c r="E112" s="107"/>
      <c r="F112" s="107"/>
      <c r="G112" s="69"/>
      <c r="H112" s="38">
        <f>H87+H110</f>
        <v>2764707745262.958</v>
      </c>
      <c r="I112" s="38">
        <f>I87+I110</f>
        <v>2466571859873.1001</v>
      </c>
      <c r="K112" s="13">
        <f>H112-H64</f>
        <v>0</v>
      </c>
      <c r="L112" s="82">
        <f>H112-'[1]B.5.1. NERACA'!O121</f>
        <v>0</v>
      </c>
      <c r="R112" s="98">
        <f t="shared" ref="R112" si="19">H112-I112</f>
        <v>298135885389.85791</v>
      </c>
      <c r="S112" s="100">
        <f t="shared" ref="S112" si="20">R112/I112*100</f>
        <v>12.087054516433039</v>
      </c>
    </row>
    <row r="113" spans="1:11" ht="15.75" x14ac:dyDescent="0.25">
      <c r="A113" s="4" t="s">
        <v>0</v>
      </c>
      <c r="B113" s="4"/>
      <c r="C113" s="4"/>
      <c r="D113" s="4"/>
      <c r="E113" s="4"/>
      <c r="F113" s="5"/>
      <c r="G113" s="5"/>
      <c r="H113" s="11"/>
      <c r="I113" s="12"/>
      <c r="J113" s="10"/>
      <c r="K113" s="11"/>
    </row>
    <row r="114" spans="1:11" ht="15.75" x14ac:dyDescent="0.25">
      <c r="A114" s="6"/>
      <c r="B114" s="6"/>
      <c r="C114" s="6"/>
      <c r="D114" s="6"/>
      <c r="E114" s="6"/>
      <c r="F114" s="5"/>
      <c r="G114" s="5"/>
      <c r="H114" s="11"/>
      <c r="I114" s="12"/>
      <c r="J114" s="10"/>
      <c r="K114" s="11"/>
    </row>
    <row r="115" spans="1:11" ht="15.75" x14ac:dyDescent="0.25">
      <c r="A115" s="6"/>
      <c r="B115" s="6"/>
      <c r="C115" s="6"/>
      <c r="D115" s="6"/>
      <c r="E115" s="6"/>
      <c r="F115" s="5"/>
      <c r="G115" s="5"/>
      <c r="H115" s="11"/>
      <c r="I115"/>
    </row>
    <row r="116" spans="1:11" ht="15.75" x14ac:dyDescent="0.25">
      <c r="A116" s="1"/>
      <c r="B116" s="1"/>
      <c r="C116" s="1"/>
      <c r="D116" s="1"/>
      <c r="E116" s="1"/>
      <c r="F116" s="2"/>
      <c r="G116" s="2"/>
      <c r="H116" s="104" t="s">
        <v>6</v>
      </c>
      <c r="I116" s="104"/>
      <c r="J116" s="15"/>
    </row>
    <row r="117" spans="1:11" ht="15.75" x14ac:dyDescent="0.25">
      <c r="A117" s="1"/>
      <c r="B117" s="1"/>
      <c r="C117" s="1"/>
      <c r="D117" s="1"/>
      <c r="E117" s="1"/>
      <c r="F117" s="2"/>
      <c r="G117" s="2"/>
      <c r="H117" s="104" t="s">
        <v>4</v>
      </c>
      <c r="I117" s="104"/>
      <c r="J117" s="3"/>
    </row>
    <row r="118" spans="1:11" x14ac:dyDescent="0.25">
      <c r="A118" s="1"/>
      <c r="B118" s="1"/>
      <c r="C118" s="1"/>
      <c r="D118" s="1"/>
      <c r="E118" s="1"/>
      <c r="F118" s="2"/>
      <c r="G118" s="2"/>
      <c r="H118" s="14"/>
      <c r="J118" s="14"/>
    </row>
    <row r="119" spans="1:11" x14ac:dyDescent="0.25">
      <c r="A119" s="1"/>
      <c r="B119" s="1"/>
      <c r="C119" s="1"/>
      <c r="D119" s="1"/>
      <c r="E119" s="1"/>
      <c r="F119" s="2"/>
      <c r="G119" s="2"/>
      <c r="H119" s="10"/>
      <c r="J119" s="11"/>
    </row>
    <row r="120" spans="1:11" x14ac:dyDescent="0.25">
      <c r="A120" s="1"/>
      <c r="B120" s="1"/>
      <c r="C120" s="1"/>
      <c r="D120" s="1"/>
      <c r="E120" s="1"/>
      <c r="F120" s="2"/>
      <c r="G120" s="2"/>
      <c r="H120" s="10"/>
      <c r="J120" s="11"/>
    </row>
    <row r="121" spans="1:11" x14ac:dyDescent="0.25">
      <c r="A121" s="1"/>
      <c r="B121" s="1"/>
      <c r="C121" s="1"/>
      <c r="D121" s="1"/>
      <c r="E121" s="1"/>
      <c r="F121" s="2"/>
      <c r="G121" s="2"/>
      <c r="H121" s="16"/>
      <c r="J121" s="16"/>
    </row>
    <row r="122" spans="1:11" x14ac:dyDescent="0.25">
      <c r="A122" s="7"/>
      <c r="B122" s="7"/>
      <c r="C122" s="7"/>
      <c r="D122" s="7"/>
      <c r="E122" s="7"/>
      <c r="F122" s="8"/>
      <c r="G122" s="8"/>
      <c r="H122" s="14"/>
      <c r="J122" s="14"/>
    </row>
    <row r="123" spans="1:11" ht="15.75" x14ac:dyDescent="0.25">
      <c r="A123" s="7"/>
      <c r="B123" s="7"/>
      <c r="C123" s="7"/>
      <c r="D123" s="7"/>
      <c r="E123" s="7"/>
      <c r="F123" s="8"/>
      <c r="G123" s="8"/>
      <c r="H123" s="104" t="s">
        <v>5</v>
      </c>
      <c r="I123" s="104"/>
      <c r="J123" s="15"/>
    </row>
    <row r="124" spans="1:11" x14ac:dyDescent="0.3">
      <c r="E124" s="71"/>
      <c r="H124" s="72"/>
      <c r="I124" s="73"/>
    </row>
    <row r="125" spans="1:11" x14ac:dyDescent="0.3">
      <c r="E125" s="71"/>
      <c r="H125" s="72"/>
      <c r="I125" s="73"/>
    </row>
    <row r="126" spans="1:11" x14ac:dyDescent="0.3">
      <c r="E126" s="71"/>
      <c r="H126" s="72"/>
      <c r="I126" s="73"/>
    </row>
    <row r="127" spans="1:11" x14ac:dyDescent="0.3">
      <c r="E127" s="71"/>
      <c r="H127" s="72"/>
      <c r="I127" s="73"/>
    </row>
    <row r="128" spans="1:11" x14ac:dyDescent="0.3">
      <c r="E128" s="71"/>
      <c r="H128" s="72"/>
      <c r="I128" s="73"/>
    </row>
    <row r="129" spans="5:9" x14ac:dyDescent="0.3">
      <c r="E129" s="71"/>
      <c r="H129" s="72"/>
      <c r="I129" s="73"/>
    </row>
    <row r="130" spans="5:9" x14ac:dyDescent="0.3">
      <c r="E130" s="71"/>
      <c r="H130" s="74"/>
      <c r="I130" s="74"/>
    </row>
    <row r="131" spans="5:9" x14ac:dyDescent="0.3">
      <c r="E131" s="71"/>
    </row>
    <row r="132" spans="5:9" x14ac:dyDescent="0.3">
      <c r="E132" s="71"/>
    </row>
    <row r="133" spans="5:9" x14ac:dyDescent="0.3">
      <c r="E133" s="71"/>
    </row>
    <row r="134" spans="5:9" x14ac:dyDescent="0.3">
      <c r="E134" s="71"/>
    </row>
    <row r="135" spans="5:9" x14ac:dyDescent="0.3">
      <c r="E135" s="71"/>
    </row>
    <row r="136" spans="5:9" x14ac:dyDescent="0.3">
      <c r="E136" s="71"/>
    </row>
    <row r="137" spans="5:9" x14ac:dyDescent="0.3">
      <c r="E137" s="71"/>
    </row>
    <row r="138" spans="5:9" x14ac:dyDescent="0.3">
      <c r="E138" s="71"/>
    </row>
    <row r="139" spans="5:9" x14ac:dyDescent="0.3">
      <c r="E139" s="71"/>
    </row>
  </sheetData>
  <mergeCells count="21">
    <mergeCell ref="A7:A8"/>
    <mergeCell ref="A2:I2"/>
    <mergeCell ref="A3:I3"/>
    <mergeCell ref="A4:I4"/>
    <mergeCell ref="H7:H8"/>
    <mergeCell ref="I7:I8"/>
    <mergeCell ref="C106:F106"/>
    <mergeCell ref="B112:F112"/>
    <mergeCell ref="D96:F96"/>
    <mergeCell ref="D103:F103"/>
    <mergeCell ref="G7:G8"/>
    <mergeCell ref="B7:F8"/>
    <mergeCell ref="B9:F9"/>
    <mergeCell ref="D11:F11"/>
    <mergeCell ref="B87:F87"/>
    <mergeCell ref="B89:F89"/>
    <mergeCell ref="R7:R8"/>
    <mergeCell ref="S7:S8"/>
    <mergeCell ref="H116:I116"/>
    <mergeCell ref="H117:I117"/>
    <mergeCell ref="H123:I123"/>
  </mergeCells>
  <phoneticPr fontId="19" type="noConversion"/>
  <pageMargins left="0.69" right="0.27559055118110237" top="0.78740157480314965" bottom="1.1811023622047245" header="0.51181102362204722" footer="0.51181102362204722"/>
  <pageSetup paperSize="5" scale="65" fitToHeight="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72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5.75" x14ac:dyDescent="0.2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5.75" x14ac:dyDescent="0.2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E12" sqref="E12"/>
    </sheetView>
  </sheetViews>
  <sheetFormatPr defaultColWidth="11" defaultRowHeight="15.75" x14ac:dyDescent="0.25"/>
  <cols>
    <col min="1" max="1" width="21" bestFit="1" customWidth="1"/>
    <col min="2" max="2" width="16" bestFit="1" customWidth="1"/>
    <col min="3" max="3" width="17" style="97" bestFit="1" customWidth="1"/>
    <col min="4" max="5" width="18.625" style="97" bestFit="1" customWidth="1"/>
    <col min="6" max="6" width="20.125" style="97" bestFit="1" customWidth="1"/>
    <col min="7" max="7" width="18.625" style="89" bestFit="1" customWidth="1"/>
  </cols>
  <sheetData>
    <row r="1" spans="1:7" x14ac:dyDescent="0.25">
      <c r="A1" s="90"/>
      <c r="B1" s="90">
        <v>2014</v>
      </c>
      <c r="C1" s="94">
        <v>2013</v>
      </c>
      <c r="D1" s="94" t="s">
        <v>142</v>
      </c>
      <c r="E1" s="94" t="s">
        <v>143</v>
      </c>
      <c r="F1" s="94" t="s">
        <v>144</v>
      </c>
    </row>
    <row r="2" spans="1:7" ht="16.5" x14ac:dyDescent="0.25">
      <c r="A2" s="91" t="s">
        <v>39</v>
      </c>
      <c r="B2" s="37">
        <v>329619860690.70001</v>
      </c>
      <c r="C2" s="88">
        <v>291025253981.70001</v>
      </c>
      <c r="D2" s="94">
        <v>107527874423</v>
      </c>
      <c r="E2" s="94">
        <v>68933267714</v>
      </c>
      <c r="F2" s="94">
        <f>C2+D2-E2</f>
        <v>329619860690.70001</v>
      </c>
      <c r="G2" s="89">
        <f>B2-F2</f>
        <v>0</v>
      </c>
    </row>
    <row r="3" spans="1:7" ht="16.5" x14ac:dyDescent="0.25">
      <c r="A3" s="92" t="s">
        <v>40</v>
      </c>
      <c r="B3" s="34">
        <v>223190554173</v>
      </c>
      <c r="C3" s="95">
        <v>180477055410</v>
      </c>
      <c r="D3" s="94">
        <v>58210719056.489998</v>
      </c>
      <c r="E3" s="94">
        <v>15497220293.49</v>
      </c>
      <c r="F3" s="94">
        <f t="shared" ref="F3:F7" si="0">C3+D3-E3</f>
        <v>223190554173</v>
      </c>
      <c r="G3" s="89">
        <f>B3-F3</f>
        <v>0</v>
      </c>
    </row>
    <row r="4" spans="1:7" ht="16.5" x14ac:dyDescent="0.25">
      <c r="A4" s="91" t="s">
        <v>41</v>
      </c>
      <c r="B4" s="37">
        <v>474940116685.97998</v>
      </c>
      <c r="C4" s="88">
        <v>447248151610</v>
      </c>
      <c r="D4" s="94">
        <v>111388010551</v>
      </c>
      <c r="E4" s="94">
        <v>83696045475.020004</v>
      </c>
      <c r="F4" s="94">
        <f t="shared" si="0"/>
        <v>474940116685.97998</v>
      </c>
      <c r="G4" s="89">
        <f t="shared" ref="G4:G7" si="1">B4-F4</f>
        <v>0</v>
      </c>
    </row>
    <row r="5" spans="1:7" ht="16.5" x14ac:dyDescent="0.25">
      <c r="A5" s="91" t="s">
        <v>42</v>
      </c>
      <c r="B5" s="37">
        <v>1375016816373</v>
      </c>
      <c r="C5" s="88">
        <v>1091284857736</v>
      </c>
      <c r="D5" s="94">
        <v>285902404967</v>
      </c>
      <c r="E5" s="94">
        <v>2170446330</v>
      </c>
      <c r="F5" s="94">
        <f t="shared" si="0"/>
        <v>1375016816373</v>
      </c>
      <c r="G5" s="89">
        <f t="shared" si="1"/>
        <v>0</v>
      </c>
    </row>
    <row r="6" spans="1:7" ht="16.5" x14ac:dyDescent="0.25">
      <c r="A6" s="91" t="s">
        <v>43</v>
      </c>
      <c r="B6" s="37">
        <v>32429154704.360001</v>
      </c>
      <c r="C6" s="88">
        <v>26946516487</v>
      </c>
      <c r="D6" s="94">
        <v>6072053783.3599997</v>
      </c>
      <c r="E6" s="94">
        <v>589415566</v>
      </c>
      <c r="F6" s="94">
        <f t="shared" si="0"/>
        <v>32429154704.360001</v>
      </c>
      <c r="G6" s="89">
        <f t="shared" si="1"/>
        <v>0</v>
      </c>
    </row>
    <row r="7" spans="1:7" ht="16.5" x14ac:dyDescent="0.3">
      <c r="A7" s="68" t="s">
        <v>44</v>
      </c>
      <c r="B7" s="37">
        <v>4316880050</v>
      </c>
      <c r="C7" s="88">
        <v>139289990822</v>
      </c>
      <c r="D7" s="94">
        <v>3897930050</v>
      </c>
      <c r="E7" s="94">
        <v>138871040822</v>
      </c>
      <c r="F7" s="94">
        <f t="shared" si="0"/>
        <v>4316880050</v>
      </c>
      <c r="G7" s="89">
        <f t="shared" si="1"/>
        <v>0</v>
      </c>
    </row>
    <row r="8" spans="1:7" ht="16.5" x14ac:dyDescent="0.25">
      <c r="A8" s="93" t="s">
        <v>45</v>
      </c>
      <c r="B8" s="38">
        <f>SUM(B2:B7)</f>
        <v>2439513382677.0396</v>
      </c>
      <c r="C8" s="96">
        <f>SUM(C2:C7)</f>
        <v>2176271826046.7</v>
      </c>
      <c r="D8" s="96">
        <f t="shared" ref="D8:F8" si="2">SUM(D2:D7)</f>
        <v>572998992830.84998</v>
      </c>
      <c r="E8" s="96">
        <f t="shared" si="2"/>
        <v>309757436200.51001</v>
      </c>
      <c r="F8" s="96">
        <f t="shared" si="2"/>
        <v>2439513382677.0396</v>
      </c>
    </row>
  </sheetData>
  <phoneticPr fontId="19" type="noConversion"/>
  <pageMargins left="0.75" right="0.75" top="1" bottom="1" header="0.5" footer="0.5"/>
  <pageSetup paperSize="9" scale="85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Neraca</vt:lpstr>
      <vt:lpstr>Sheet1</vt:lpstr>
      <vt:lpstr>Sheet2</vt:lpstr>
      <vt:lpstr>Sheet3</vt:lpstr>
      <vt:lpstr>Neraca!Print_Area</vt:lpstr>
      <vt:lpstr>Neraca!Print_Titles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aleryna's macbook</dc:creator>
  <cp:lastModifiedBy>widiyatmaja</cp:lastModifiedBy>
  <cp:lastPrinted>2015-08-22T03:34:25Z</cp:lastPrinted>
  <dcterms:created xsi:type="dcterms:W3CDTF">2015-05-09T04:22:04Z</dcterms:created>
  <dcterms:modified xsi:type="dcterms:W3CDTF">2016-11-01T03:38:17Z</dcterms:modified>
</cp:coreProperties>
</file>